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8460" windowHeight="6165" firstSheet="1" activeTab="8"/>
  </bookViews>
  <sheets>
    <sheet name="000000" sheetId="1" state="veryHidden" r:id="rId1"/>
    <sheet name="Bilgiler" sheetId="2" r:id="rId2"/>
    <sheet name="BİLDİRİM" sheetId="3" r:id="rId3"/>
    <sheet name="Sayfa1" sheetId="4" state="hidden" r:id="rId4"/>
    <sheet name="Sayfa2" sheetId="5" state="hidden" r:id="rId5"/>
    <sheet name="ÖDEME EMRİ" sheetId="6" state="hidden" r:id="rId6"/>
    <sheet name="BİLDİRİM faizli" sheetId="7" state="hidden" r:id="rId7"/>
    <sheet name="ÖDEME EMRİ faizli" sheetId="8" state="hidden" r:id="rId8"/>
    <sheet name="Sayfa3" sheetId="9" r:id="rId9"/>
  </sheets>
  <externalReferences>
    <externalReference r:id="rId12"/>
  </externalReferences>
  <definedNames>
    <definedName name="_xlfn.AGGREGATE" hidden="1">#NAME?</definedName>
    <definedName name="liste">'[1]Parametreler'!$AK$4:$AK$9</definedName>
    <definedName name="memur">'[1]Parametreler'!$E$5</definedName>
    <definedName name="vno">'[1]Parametreler'!$E$8</definedName>
    <definedName name="_xlnm.Print_Area" localSheetId="2">'BİLDİRİM'!$A$1:$L$38</definedName>
    <definedName name="_xlnm.Print_Area" localSheetId="6">'BİLDİRİM faizli'!$A$1:$L$38</definedName>
    <definedName name="_xlnm.Print_Area" localSheetId="5">'ÖDEME EMRİ'!$A$1:$Y$73</definedName>
    <definedName name="_xlnm.Print_Area" localSheetId="7">'ÖDEME EMRİ faizli'!$A$1:$Y$74</definedName>
    <definedName name="_xlnm.Print_Area" localSheetId="4">'Sayfa2'!$A$1:$X$73</definedName>
    <definedName name="Z_050F0320_3F80_465B_82A6_519615237949_.wvu.Cols" localSheetId="1" hidden="1">'Bilgiler'!$R:$R,'Bilgiler'!$AM:$AM</definedName>
    <definedName name="Z_050F0320_3F80_465B_82A6_519615237949_.wvu.Cols" localSheetId="4" hidden="1">'Sayfa2'!$X:$X</definedName>
    <definedName name="Z_050F0320_3F80_465B_82A6_519615237949_.wvu.PrintArea" localSheetId="2" hidden="1">'BİLDİRİM'!$A$1:$L$38</definedName>
    <definedName name="Z_050F0320_3F80_465B_82A6_519615237949_.wvu.PrintArea" localSheetId="6" hidden="1">'BİLDİRİM faizli'!$A$1:$L$38</definedName>
    <definedName name="Z_050F0320_3F80_465B_82A6_519615237949_.wvu.PrintArea" localSheetId="5" hidden="1">'ÖDEME EMRİ'!$A$1:$Y$73</definedName>
    <definedName name="Z_050F0320_3F80_465B_82A6_519615237949_.wvu.PrintArea" localSheetId="7" hidden="1">'ÖDEME EMRİ faizli'!$A$1:$Y$74</definedName>
    <definedName name="Z_050F0320_3F80_465B_82A6_519615237949_.wvu.PrintArea" localSheetId="4" hidden="1">'Sayfa2'!$A$1:$X$73</definedName>
    <definedName name="Z_6B40CDEF_3A43_4CF4_A57E_C2C97B7BFFFD_.wvu.Cols" localSheetId="1" hidden="1">'Bilgiler'!$R:$R,'Bilgiler'!$AM:$AM</definedName>
    <definedName name="Z_6B40CDEF_3A43_4CF4_A57E_C2C97B7BFFFD_.wvu.Cols" localSheetId="4" hidden="1">'Sayfa2'!$X:$X</definedName>
    <definedName name="Z_6B40CDEF_3A43_4CF4_A57E_C2C97B7BFFFD_.wvu.PrintArea" localSheetId="2" hidden="1">'BİLDİRİM'!$A$1:$L$38</definedName>
    <definedName name="Z_6B40CDEF_3A43_4CF4_A57E_C2C97B7BFFFD_.wvu.PrintArea" localSheetId="6" hidden="1">'BİLDİRİM faizli'!$A$1:$L$38</definedName>
    <definedName name="Z_6B40CDEF_3A43_4CF4_A57E_C2C97B7BFFFD_.wvu.PrintArea" localSheetId="5" hidden="1">'ÖDEME EMRİ'!$A$1:$Y$73</definedName>
    <definedName name="Z_6B40CDEF_3A43_4CF4_A57E_C2C97B7BFFFD_.wvu.PrintArea" localSheetId="7" hidden="1">'ÖDEME EMRİ faizli'!$A$1:$Y$74</definedName>
    <definedName name="Z_6B40CDEF_3A43_4CF4_A57E_C2C97B7BFFFD_.wvu.PrintArea" localSheetId="4" hidden="1">'Sayfa2'!$A$1:$X$73</definedName>
    <definedName name="Z_991B9992_79E6_4164_A387_0327D186340A_.wvu.Cols" localSheetId="1" hidden="1">'Bilgiler'!$R:$R,'Bilgiler'!$AM:$AM</definedName>
    <definedName name="Z_991B9992_79E6_4164_A387_0327D186340A_.wvu.Cols" localSheetId="4" hidden="1">'Sayfa2'!$X:$X</definedName>
    <definedName name="Z_991B9992_79E6_4164_A387_0327D186340A_.wvu.PrintArea" localSheetId="2" hidden="1">'BİLDİRİM'!$A$1:$L$38</definedName>
    <definedName name="Z_991B9992_79E6_4164_A387_0327D186340A_.wvu.PrintArea" localSheetId="6" hidden="1">'BİLDİRİM faizli'!$A$1:$L$38</definedName>
    <definedName name="Z_991B9992_79E6_4164_A387_0327D186340A_.wvu.PrintArea" localSheetId="5" hidden="1">'ÖDEME EMRİ'!$A$1:$Y$73</definedName>
    <definedName name="Z_991B9992_79E6_4164_A387_0327D186340A_.wvu.PrintArea" localSheetId="7" hidden="1">'ÖDEME EMRİ faizli'!$A$1:$Y$74</definedName>
    <definedName name="Z_991B9992_79E6_4164_A387_0327D186340A_.wvu.PrintArea" localSheetId="4" hidden="1">'Sayfa2'!$A$1:$X$73</definedName>
    <definedName name="Z_99C013E7_D92A_4F5B_98FE_0F568F4B1358_.wvu.Cols" localSheetId="1" hidden="1">'Bilgiler'!$R:$R,'Bilgiler'!$AM:$AM</definedName>
    <definedName name="Z_99C013E7_D92A_4F5B_98FE_0F568F4B1358_.wvu.Cols" localSheetId="4" hidden="1">'Sayfa2'!$X:$X</definedName>
    <definedName name="Z_99C013E7_D92A_4F5B_98FE_0F568F4B1358_.wvu.PrintArea" localSheetId="2" hidden="1">'BİLDİRİM'!$A$1:$L$38</definedName>
    <definedName name="Z_99C013E7_D92A_4F5B_98FE_0F568F4B1358_.wvu.PrintArea" localSheetId="6" hidden="1">'BİLDİRİM faizli'!$A$1:$L$38</definedName>
    <definedName name="Z_99C013E7_D92A_4F5B_98FE_0F568F4B1358_.wvu.PrintArea" localSheetId="5" hidden="1">'ÖDEME EMRİ'!$A$1:$Y$73</definedName>
    <definedName name="Z_99C013E7_D92A_4F5B_98FE_0F568F4B1358_.wvu.PrintArea" localSheetId="7" hidden="1">'ÖDEME EMRİ faizli'!$A$1:$Y$74</definedName>
    <definedName name="Z_99C013E7_D92A_4F5B_98FE_0F568F4B1358_.wvu.PrintArea" localSheetId="4" hidden="1">'Sayfa2'!$A$1:$X$73</definedName>
    <definedName name="Z_A0274A86_14BF_45E9_9F47_E7E0618FC17A_.wvu.Cols" localSheetId="1" hidden="1">'Bilgiler'!$R:$R,'Bilgiler'!$AM:$AM</definedName>
    <definedName name="Z_A0274A86_14BF_45E9_9F47_E7E0618FC17A_.wvu.Cols" localSheetId="4" hidden="1">'Sayfa2'!$X:$X</definedName>
    <definedName name="Z_A0274A86_14BF_45E9_9F47_E7E0618FC17A_.wvu.PrintArea" localSheetId="2" hidden="1">'BİLDİRİM'!$A$1:$L$38</definedName>
    <definedName name="Z_A0274A86_14BF_45E9_9F47_E7E0618FC17A_.wvu.PrintArea" localSheetId="6" hidden="1">'BİLDİRİM faizli'!$A$1:$L$38</definedName>
    <definedName name="Z_A0274A86_14BF_45E9_9F47_E7E0618FC17A_.wvu.PrintArea" localSheetId="5" hidden="1">'ÖDEME EMRİ'!$A$1:$Y$73</definedName>
    <definedName name="Z_A0274A86_14BF_45E9_9F47_E7E0618FC17A_.wvu.PrintArea" localSheetId="7" hidden="1">'ÖDEME EMRİ faizli'!$A$1:$Y$74</definedName>
    <definedName name="Z_A0274A86_14BF_45E9_9F47_E7E0618FC17A_.wvu.PrintArea" localSheetId="4" hidden="1">'Sayfa2'!$A$1:$X$73</definedName>
    <definedName name="Z_AB0F1F3B_662E_4F32_A792_F10C972738F6_.wvu.Cols" localSheetId="1" hidden="1">'Bilgiler'!$R:$R,'Bilgiler'!$AM:$AM</definedName>
    <definedName name="Z_AB0F1F3B_662E_4F32_A792_F10C972738F6_.wvu.Cols" localSheetId="4" hidden="1">'Sayfa2'!$X:$X</definedName>
    <definedName name="Z_AB0F1F3B_662E_4F32_A792_F10C972738F6_.wvu.PrintArea" localSheetId="2" hidden="1">'BİLDİRİM'!$A$1:$L$38</definedName>
    <definedName name="Z_AB0F1F3B_662E_4F32_A792_F10C972738F6_.wvu.PrintArea" localSheetId="6" hidden="1">'BİLDİRİM faizli'!$A$1:$L$38</definedName>
    <definedName name="Z_AB0F1F3B_662E_4F32_A792_F10C972738F6_.wvu.PrintArea" localSheetId="5" hidden="1">'ÖDEME EMRİ'!$A$1:$Y$73</definedName>
    <definedName name="Z_AB0F1F3B_662E_4F32_A792_F10C972738F6_.wvu.PrintArea" localSheetId="7" hidden="1">'ÖDEME EMRİ faizli'!$A$1:$Y$74</definedName>
    <definedName name="Z_AB0F1F3B_662E_4F32_A792_F10C972738F6_.wvu.PrintArea" localSheetId="4" hidden="1">'Sayfa2'!$A$1:$X$73</definedName>
    <definedName name="Z_CB976F55_AE88_4DFC_80FF_8DDA150B475A_.wvu.Cols" localSheetId="1" hidden="1">'Bilgiler'!$R:$R,'Bilgiler'!$AM:$AM</definedName>
    <definedName name="Z_CB976F55_AE88_4DFC_80FF_8DDA150B475A_.wvu.Cols" localSheetId="4" hidden="1">'Sayfa2'!$X:$X</definedName>
    <definedName name="Z_CB976F55_AE88_4DFC_80FF_8DDA150B475A_.wvu.PrintArea" localSheetId="2" hidden="1">'BİLDİRİM'!$A$1:$L$38</definedName>
    <definedName name="Z_CB976F55_AE88_4DFC_80FF_8DDA150B475A_.wvu.PrintArea" localSheetId="6" hidden="1">'BİLDİRİM faizli'!$A$1:$L$38</definedName>
    <definedName name="Z_CB976F55_AE88_4DFC_80FF_8DDA150B475A_.wvu.PrintArea" localSheetId="5" hidden="1">'ÖDEME EMRİ'!$A$1:$Y$73</definedName>
    <definedName name="Z_CB976F55_AE88_4DFC_80FF_8DDA150B475A_.wvu.PrintArea" localSheetId="7" hidden="1">'ÖDEME EMRİ faizli'!$A$1:$Y$74</definedName>
    <definedName name="Z_CB976F55_AE88_4DFC_80FF_8DDA150B475A_.wvu.PrintArea" localSheetId="4" hidden="1">'Sayfa2'!$A$1:$X$73</definedName>
  </definedNames>
  <calcPr fullCalcOnLoad="1"/>
</workbook>
</file>

<file path=xl/sharedStrings.xml><?xml version="1.0" encoding="utf-8"?>
<sst xmlns="http://schemas.openxmlformats.org/spreadsheetml/2006/main" count="735" uniqueCount="199">
  <si>
    <t>Adı Soyadı</t>
  </si>
  <si>
    <t>Adı Soyadı           :</t>
  </si>
  <si>
    <t>Ünvanı                 :</t>
  </si>
  <si>
    <t>Kadro Derecesi    :</t>
  </si>
  <si>
    <t>Gündeliği             :</t>
  </si>
  <si>
    <t>Ek Gösterge         :</t>
  </si>
  <si>
    <t>Dairesi                             :</t>
  </si>
  <si>
    <t>Bütçe Yılı                         :</t>
  </si>
  <si>
    <t>Önceden Avans Almışsa:</t>
  </si>
  <si>
    <t>Aldığı Saym ve Tarihi       :</t>
  </si>
  <si>
    <t>Atama Tarihi                    :</t>
  </si>
  <si>
    <t>YURTİÇİ SÜREKLİ GÖREV</t>
  </si>
  <si>
    <t>YOLLUĞU BİLDİRİMİ</t>
  </si>
  <si>
    <t>Nereden -Nereye</t>
  </si>
  <si>
    <t>Gidildiği</t>
  </si>
  <si>
    <t>Akrabalık</t>
  </si>
  <si>
    <t>Derecesi</t>
  </si>
  <si>
    <t>Gün</t>
  </si>
  <si>
    <t>Yevmiye</t>
  </si>
  <si>
    <t>Tutar</t>
  </si>
  <si>
    <t xml:space="preserve"> </t>
  </si>
  <si>
    <t>Taşıt</t>
  </si>
  <si>
    <t>Ücreti</t>
  </si>
  <si>
    <t>YER DEĞİŞTİRME GİDERİ</t>
  </si>
  <si>
    <t xml:space="preserve">Sabit </t>
  </si>
  <si>
    <t>Unsur</t>
  </si>
  <si>
    <t>DEĞİŞKEN UNSUR</t>
  </si>
  <si>
    <t>Mesafe</t>
  </si>
  <si>
    <t>Tutarı</t>
  </si>
  <si>
    <t>TOPLAM</t>
  </si>
  <si>
    <t xml:space="preserve">Kendisi </t>
  </si>
  <si>
    <t>-</t>
  </si>
  <si>
    <t>GENEL TOPLAM</t>
  </si>
  <si>
    <t>Nakil Tarihi</t>
  </si>
  <si>
    <t xml:space="preserve">Hesaplama Tarihi </t>
  </si>
  <si>
    <t xml:space="preserve">Gün Sayısı </t>
  </si>
  <si>
    <t>Yıllık Faiz Oranı</t>
  </si>
  <si>
    <t xml:space="preserve">Günlük Faiz Oranı </t>
  </si>
  <si>
    <t>Matrah Tutarı</t>
  </si>
  <si>
    <t>Toplam Faiz Tutarı</t>
  </si>
  <si>
    <t>ÖDEME EMRİ BELGESİ</t>
  </si>
  <si>
    <t>Muhasebe Birimi Kodu</t>
  </si>
  <si>
    <t>Muhasebe Birimi Adı</t>
  </si>
  <si>
    <t>Bütçe Yılı</t>
  </si>
  <si>
    <t>İlgilinin</t>
  </si>
  <si>
    <t>Kurum-Birim Kodu</t>
  </si>
  <si>
    <t>BİRİM</t>
  </si>
  <si>
    <t>Yevmiyenin</t>
  </si>
  <si>
    <t>Tarihi</t>
  </si>
  <si>
    <t>T.C. / Vergi Kimlik No</t>
  </si>
  <si>
    <t>No' su</t>
  </si>
  <si>
    <t>Banka Şube Adı</t>
  </si>
  <si>
    <t>Kurum Adı</t>
  </si>
  <si>
    <t>Milli Eğitim Bakanlığı</t>
  </si>
  <si>
    <t>PERSONEL SÜREKLİ</t>
  </si>
  <si>
    <t>Banka Hesap Numarası</t>
  </si>
  <si>
    <t>Birim Adı</t>
  </si>
  <si>
    <t>GÖREV YOLLUĞU</t>
  </si>
  <si>
    <t>Bağlı Olduğu Vergi Dairesi</t>
  </si>
  <si>
    <t>Hesap No</t>
  </si>
  <si>
    <t>Kurumsal Kod</t>
  </si>
  <si>
    <t>Fonksiyonel Kod</t>
  </si>
  <si>
    <t>T U T A R</t>
  </si>
  <si>
    <t>Hesap / Ayrıntı Adı</t>
  </si>
  <si>
    <t>BORÇ</t>
  </si>
  <si>
    <t>ALACAK</t>
  </si>
  <si>
    <t>YTL</t>
  </si>
  <si>
    <t>YKr</t>
  </si>
  <si>
    <t>00</t>
  </si>
  <si>
    <t>1</t>
  </si>
  <si>
    <t>03</t>
  </si>
  <si>
    <t>2</t>
  </si>
  <si>
    <t>01</t>
  </si>
  <si>
    <t/>
  </si>
  <si>
    <t xml:space="preserve">T O P L A M      </t>
  </si>
  <si>
    <t xml:space="preserve">Bütçe Gideri Tahakkuk Toplamı   </t>
  </si>
  <si>
    <t>Ödeme Emri Belgesi No</t>
  </si>
  <si>
    <t>Bütçe Gideri</t>
  </si>
  <si>
    <t>Kesinti Toplamı</t>
  </si>
  <si>
    <t>Ödenmesi Gereken</t>
  </si>
  <si>
    <t>Çek / Gönderme Emri No.</t>
  </si>
  <si>
    <t>Tahakkuk Toplamı</t>
  </si>
  <si>
    <t>Düzenleyen</t>
  </si>
  <si>
    <t>T E T K İ K   E D E N</t>
  </si>
  <si>
    <t>AÇIKLAMA VE EKLER</t>
  </si>
  <si>
    <t>Memur</t>
  </si>
  <si>
    <t>Şef</t>
  </si>
  <si>
    <t>Muhasebe Yetkilisi Yrd.</t>
  </si>
  <si>
    <t>Adet Personel Nakil Bildirimi</t>
  </si>
  <si>
    <t>ÖDEMEYE ESAS BELGENİN</t>
  </si>
  <si>
    <t>Adet Atama Kararnamesi</t>
  </si>
  <si>
    <t>Türü</t>
  </si>
  <si>
    <t>Adet Göreve Başlama Yazısı</t>
  </si>
  <si>
    <t>Kontrol Edilmiş ve Uygun Görülmüştür</t>
  </si>
  <si>
    <t>Uygundur</t>
  </si>
  <si>
    <t>Ödeyiniz / Mahsup Ediniz</t>
  </si>
  <si>
    <t>Harcama Yetkilisi</t>
  </si>
  <si>
    <t>Muhasebe Yetkilisi</t>
  </si>
  <si>
    <t>S Ü R E K L İ    G Ö R E V    Y O L L U Ğ U</t>
  </si>
  <si>
    <t>Pers. Yakınları</t>
  </si>
  <si>
    <t>Yak. Der.</t>
  </si>
  <si>
    <t>Eşi</t>
  </si>
  <si>
    <t>Ünvanı</t>
  </si>
  <si>
    <t>1.Kişi</t>
  </si>
  <si>
    <t>Oğlu</t>
  </si>
  <si>
    <t>Kadro/Derece</t>
  </si>
  <si>
    <t>2.Kişi</t>
  </si>
  <si>
    <t>Kızı</t>
  </si>
  <si>
    <t>Vergi No</t>
  </si>
  <si>
    <t>3.Kişi</t>
  </si>
  <si>
    <t>Annesi</t>
  </si>
  <si>
    <t>4.Kişi</t>
  </si>
  <si>
    <t>Babası</t>
  </si>
  <si>
    <t>Geçerli Faiz Oranı</t>
  </si>
  <si>
    <t>Görevi</t>
  </si>
  <si>
    <t>Yıllar</t>
  </si>
  <si>
    <t>1.Derece</t>
  </si>
  <si>
    <t>2. Derece</t>
  </si>
  <si>
    <t>3-15. Derece</t>
  </si>
  <si>
    <t>Gündeliği</t>
  </si>
  <si>
    <r>
      <t xml:space="preserve">Mesafe </t>
    </r>
    <r>
      <rPr>
        <b/>
        <sz val="8"/>
        <color indexed="16"/>
        <rFont val="Arial Tur"/>
        <family val="0"/>
      </rPr>
      <t>(Km)</t>
    </r>
  </si>
  <si>
    <t>Vergi Dairesi</t>
  </si>
  <si>
    <t>Gün Sayısı</t>
  </si>
  <si>
    <t>Taşıt Ücreti</t>
  </si>
  <si>
    <t>Eski Görev Yeri</t>
  </si>
  <si>
    <t>Yeni Atandığı Yer</t>
  </si>
  <si>
    <t>Ayrılma Tarihi</t>
  </si>
  <si>
    <t>Düzenleyen (Mutemet)</t>
  </si>
  <si>
    <t>Gerçekleştirme  Görevlisi</t>
  </si>
  <si>
    <t>Kurum Birim Kodu</t>
  </si>
  <si>
    <t>Banka Şubesi</t>
  </si>
  <si>
    <t>Banka Hesap No.</t>
  </si>
  <si>
    <t>Muhasebe Birim Kodu</t>
  </si>
  <si>
    <t>Muhasebe Birim Adı</t>
  </si>
  <si>
    <t>Finans. Kodu</t>
  </si>
  <si>
    <t>Ekonomik</t>
  </si>
  <si>
    <t>Y. Hesap Kodu</t>
  </si>
  <si>
    <t>02</t>
  </si>
  <si>
    <t>Sürekli Görev Yolluğu</t>
  </si>
  <si>
    <t>06</t>
  </si>
  <si>
    <t>Damga Vergisi</t>
  </si>
  <si>
    <t>Verilen Çek ve Gön. Emr. Hesabı</t>
  </si>
  <si>
    <t>Gider Yansıtma Hesabı</t>
  </si>
  <si>
    <t>Gelir Yansıtma Hesabı</t>
  </si>
  <si>
    <t>13</t>
  </si>
  <si>
    <t>31</t>
  </si>
  <si>
    <t>62</t>
  </si>
  <si>
    <t>9</t>
  </si>
  <si>
    <t>Rayiç Yazısı</t>
  </si>
  <si>
    <t>Kararname</t>
  </si>
  <si>
    <t>Nakil İlmuhaberi</t>
  </si>
  <si>
    <t>Adet Dilekçe</t>
  </si>
  <si>
    <t>Ek Göstergesi</t>
  </si>
  <si>
    <t xml:space="preserve">    yerine getirmesinden bilgisi olan amir</t>
  </si>
  <si>
    <t xml:space="preserve">    tarafından imzalanır.</t>
  </si>
  <si>
    <t xml:space="preserve">    (*)  Bu kısım bildirim sahibinin görevi </t>
  </si>
  <si>
    <t>Adı ve Soyadı:</t>
  </si>
  <si>
    <t>Bildirim Sahibi</t>
  </si>
  <si>
    <t>İmzası:</t>
  </si>
  <si>
    <t>Km/ Mil</t>
  </si>
  <si>
    <t>Faiz Tutarı:</t>
  </si>
  <si>
    <t>Okulu</t>
  </si>
  <si>
    <t>YEVMİYE (GÜNDELİK) BİLGİLERİ</t>
  </si>
  <si>
    <t>BUGÜN</t>
  </si>
  <si>
    <t>Bildirim Yetkilisi:</t>
  </si>
  <si>
    <t>Adı Soyadı:</t>
  </si>
  <si>
    <t>Ünvanı:</t>
  </si>
  <si>
    <t>G.B.M.Y. Örnek: 1/A</t>
  </si>
  <si>
    <t>Adet</t>
  </si>
  <si>
    <t>Sürekli Görev Yolluğu Bildirimi</t>
  </si>
  <si>
    <t>MEMUR EŞ DURUMU ÖZRÜYLE Mİ ATANDI?</t>
  </si>
  <si>
    <t>Öğretmen</t>
  </si>
  <si>
    <t>Mustafa NÜRDAL</t>
  </si>
  <si>
    <t>Milli Eğitim Müdürü</t>
  </si>
  <si>
    <t>Selami KOCA</t>
  </si>
  <si>
    <t>Malmüdürü</t>
  </si>
  <si>
    <t>Müdür V.</t>
  </si>
  <si>
    <t>Üçkuyu İ.Ö.O.</t>
  </si>
  <si>
    <t>4/1</t>
  </si>
  <si>
    <t>13961514-5002</t>
  </si>
  <si>
    <t>NURETTİN AYVA</t>
  </si>
  <si>
    <t>… / … / 2007</t>
  </si>
  <si>
    <t>Yukarıda yazılı # Ikimilyondörtyüzkırkdokuzbinikiyüzelliiki YTL #  Bütçe Gideri tahakkuk ettirilmiştir. Ödenmesi / Mahsubu gerekir.</t>
  </si>
  <si>
    <t>Yalnız # Ikimilyondörtyüzotuzdörtbinbeşyüzellialtı YTL Kırkdokuz YKr #  aldım.</t>
  </si>
  <si>
    <t>T.C.Zir Ban.</t>
  </si>
  <si>
    <t>03108</t>
  </si>
  <si>
    <t xml:space="preserve">NUS </t>
  </si>
  <si>
    <t>Şube Müdürü</t>
  </si>
  <si>
    <t>Serdar TIĞLI</t>
  </si>
  <si>
    <t>Üçkuyu-Sultandağı</t>
  </si>
  <si>
    <t>SULTANDAĞI/Üçkuyu'dan SULTANDAĞI/Merkez'ya atanan Serdar TIĞLI ve/ aile fertlerine ait yurtiçi sürekli görev yolluğu olarak tahakkuk eden   37 (otuzyedi TL ) 'u gösterir bildirimdir.</t>
  </si>
  <si>
    <t>Naci DİNÇER</t>
  </si>
  <si>
    <t>AKŞEHİR MALMÜDÜRLÜĞÜ</t>
  </si>
  <si>
    <t>T.C. ZİRAAT BANKASI AKŞEHİR ŞB.</t>
  </si>
  <si>
    <t>AKŞEHİR İLÇE MİLLİ EĞİTİM MÜD.</t>
  </si>
  <si>
    <t>Okul Müdürü</t>
  </si>
  <si>
    <t>KONYA/Akşehir</t>
  </si>
  <si>
    <t>9/1</t>
  </si>
  <si>
    <t>ISPARTA/………..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</si>
</sst>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\ &quot;TL&quot;;[Red]#,##0.000\ &quot;TL&quot;"/>
    <numFmt numFmtId="181" formatCode="#,##0\ &quot;TL&quot;;[Red]#,##0\ &quot;TL&quot;"/>
    <numFmt numFmtId="182" formatCode="#,##0\ _T_L;[Red]#,##0\ _T_L"/>
    <numFmt numFmtId="183" formatCode="#,##0\ &quot;TL&quot;"/>
    <numFmt numFmtId="184" formatCode="dd/mm/yy"/>
    <numFmt numFmtId="185" formatCode="d\ mmmm\ yy"/>
    <numFmt numFmtId="186" formatCode="_-* #,##0.0\ _T_L_-;\-* #,##0.0\ _T_L_-;_-* &quot;-&quot;??\ _T_L_-;_-@_-"/>
    <numFmt numFmtId="187" formatCode="_-* #,##0\ _T_L_-;\-* #,##0\ _T_L_-;_-* &quot;-&quot;??\ _T_L_-;_-@_-"/>
    <numFmt numFmtId="188" formatCode="#,##0.00;[Red]#,##0.00"/>
    <numFmt numFmtId="189" formatCode="#,##0;[Red]#,##0"/>
    <numFmt numFmtId="190" formatCode="[$-41F]dd\ mmmm\ yyyy\ dddd"/>
    <numFmt numFmtId="191" formatCode="##,#00"/>
    <numFmt numFmtId="192" formatCode="mmm/yyyy"/>
    <numFmt numFmtId="193" formatCode="#,##0.0"/>
  </numFmts>
  <fonts count="73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 Tur"/>
      <family val="2"/>
    </font>
    <font>
      <b/>
      <sz val="8"/>
      <name val="Arial"/>
      <family val="2"/>
    </font>
    <font>
      <sz val="5"/>
      <color indexed="4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.5"/>
      <color indexed="18"/>
      <name val="Arial Tur"/>
      <family val="0"/>
    </font>
    <font>
      <b/>
      <sz val="8"/>
      <color indexed="18"/>
      <name val="Arial Tur"/>
      <family val="0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8"/>
      <name val="Arial"/>
      <family val="2"/>
    </font>
    <font>
      <sz val="8.5"/>
      <name val="Arial"/>
      <family val="2"/>
    </font>
    <font>
      <sz val="1"/>
      <color indexed="40"/>
      <name val="Arial Tur"/>
      <family val="0"/>
    </font>
    <font>
      <b/>
      <sz val="13.5"/>
      <color indexed="9"/>
      <name val="Arial Tur"/>
      <family val="0"/>
    </font>
    <font>
      <b/>
      <sz val="8"/>
      <color indexed="16"/>
      <name val="Arial Tur"/>
      <family val="0"/>
    </font>
    <font>
      <b/>
      <sz val="10"/>
      <color indexed="18"/>
      <name val="Arial Tur"/>
      <family val="0"/>
    </font>
    <font>
      <sz val="7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 Tu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9"/>
      <name val="Arial Tur"/>
      <family val="0"/>
    </font>
    <font>
      <sz val="10"/>
      <color indexed="9"/>
      <name val="Arial Tur"/>
      <family val="0"/>
    </font>
    <font>
      <b/>
      <sz val="8.5"/>
      <color indexed="8"/>
      <name val="Arial Tur"/>
      <family val="0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5" fillId="33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5" xfId="0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 shrinkToFit="1"/>
    </xf>
    <xf numFmtId="0" fontId="27" fillId="34" borderId="0" xfId="0" applyFont="1" applyFill="1" applyBorder="1" applyAlignment="1">
      <alignment horizontal="center" shrinkToFit="1"/>
    </xf>
    <xf numFmtId="4" fontId="27" fillId="34" borderId="0" xfId="0" applyNumberFormat="1" applyFont="1" applyFill="1" applyBorder="1" applyAlignment="1">
      <alignment horizontal="right" vertical="center" shrinkToFit="1"/>
    </xf>
    <xf numFmtId="12" fontId="2" fillId="34" borderId="0" xfId="0" applyNumberFormat="1" applyFont="1" applyFill="1" applyBorder="1" applyAlignment="1">
      <alignment horizontal="left" shrinkToFit="1"/>
    </xf>
    <xf numFmtId="0" fontId="2" fillId="33" borderId="0" xfId="0" applyFont="1" applyFill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7" fillId="34" borderId="0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 shrinkToFit="1"/>
    </xf>
    <xf numFmtId="4" fontId="2" fillId="34" borderId="14" xfId="0" applyNumberFormat="1" applyFont="1" applyFill="1" applyBorder="1" applyAlignment="1">
      <alignment horizontal="left" shrinkToFit="1"/>
    </xf>
    <xf numFmtId="14" fontId="2" fillId="34" borderId="14" xfId="0" applyNumberFormat="1" applyFont="1" applyFill="1" applyBorder="1" applyAlignment="1">
      <alignment horizontal="left" shrinkToFit="1"/>
    </xf>
    <xf numFmtId="4" fontId="2" fillId="34" borderId="0" xfId="0" applyNumberFormat="1" applyFont="1" applyFill="1" applyBorder="1" applyAlignment="1">
      <alignment horizontal="left" shrinkToFit="1"/>
    </xf>
    <xf numFmtId="0" fontId="0" fillId="34" borderId="16" xfId="0" applyFill="1" applyBorder="1" applyAlignment="1">
      <alignment/>
    </xf>
    <xf numFmtId="0" fontId="28" fillId="34" borderId="17" xfId="0" applyFont="1" applyFill="1" applyBorder="1" applyAlignment="1">
      <alignment horizontal="right"/>
    </xf>
    <xf numFmtId="0" fontId="0" fillId="34" borderId="17" xfId="0" applyFill="1" applyBorder="1" applyAlignment="1">
      <alignment horizontal="left" shrinkToFi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0" fillId="34" borderId="0" xfId="0" applyFill="1" applyAlignment="1">
      <alignment/>
    </xf>
    <xf numFmtId="0" fontId="2" fillId="0" borderId="19" xfId="50" applyFont="1" applyFill="1" applyBorder="1" applyAlignment="1" applyProtection="1">
      <alignment vertical="center"/>
      <protection locked="0"/>
    </xf>
    <xf numFmtId="0" fontId="2" fillId="0" borderId="20" xfId="50" applyFont="1" applyFill="1" applyBorder="1" applyAlignment="1" applyProtection="1">
      <alignment vertical="center"/>
      <protection locked="0"/>
    </xf>
    <xf numFmtId="0" fontId="9" fillId="0" borderId="20" xfId="49" applyNumberFormat="1" applyFont="1" applyFill="1" applyBorder="1" applyAlignment="1" applyProtection="1">
      <alignment vertical="center"/>
      <protection locked="0"/>
    </xf>
    <xf numFmtId="0" fontId="9" fillId="0" borderId="21" xfId="49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2" fillId="0" borderId="23" xfId="0" applyFont="1" applyFill="1" applyBorder="1" applyAlignment="1" applyProtection="1">
      <alignment horizontal="center" shrinkToFit="1"/>
      <protection locked="0"/>
    </xf>
    <xf numFmtId="0" fontId="2" fillId="0" borderId="24" xfId="0" applyFont="1" applyFill="1" applyBorder="1" applyAlignment="1" applyProtection="1">
      <alignment shrinkToFit="1"/>
      <protection locked="0"/>
    </xf>
    <xf numFmtId="0" fontId="2" fillId="0" borderId="25" xfId="0" applyFont="1" applyFill="1" applyBorder="1" applyAlignment="1" applyProtection="1">
      <alignment horizontal="left" shrinkToFit="1"/>
      <protection locked="0"/>
    </xf>
    <xf numFmtId="0" fontId="2" fillId="0" borderId="26" xfId="0" applyFont="1" applyFill="1" applyBorder="1" applyAlignment="1" applyProtection="1">
      <alignment shrinkToFit="1"/>
      <protection locked="0"/>
    </xf>
    <xf numFmtId="0" fontId="2" fillId="0" borderId="23" xfId="0" applyFont="1" applyFill="1" applyBorder="1" applyAlignment="1" applyProtection="1">
      <alignment horizontal="left" shrinkToFit="1"/>
      <protection locked="0"/>
    </xf>
    <xf numFmtId="0" fontId="2" fillId="0" borderId="27" xfId="0" applyFont="1" applyFill="1" applyBorder="1" applyAlignment="1" applyProtection="1">
      <alignment shrinkToFit="1"/>
      <protection locked="0"/>
    </xf>
    <xf numFmtId="0" fontId="2" fillId="0" borderId="28" xfId="0" applyFont="1" applyFill="1" applyBorder="1" applyAlignment="1" applyProtection="1">
      <alignment horizontal="left" shrinkToFit="1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shrinkToFit="1"/>
      <protection/>
    </xf>
    <xf numFmtId="0" fontId="2" fillId="34" borderId="0" xfId="0" applyFont="1" applyFill="1" applyBorder="1" applyAlignment="1" applyProtection="1">
      <alignment horizontal="left" shrinkToFit="1"/>
      <protection/>
    </xf>
    <xf numFmtId="2" fontId="2" fillId="36" borderId="15" xfId="0" applyNumberFormat="1" applyFont="1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hidden="1"/>
    </xf>
    <xf numFmtId="4" fontId="0" fillId="0" borderId="30" xfId="0" applyNumberFormat="1" applyBorder="1" applyAlignment="1" applyProtection="1" quotePrefix="1">
      <alignment horizontal="center"/>
      <protection hidden="1"/>
    </xf>
    <xf numFmtId="4" fontId="0" fillId="0" borderId="29" xfId="0" applyNumberFormat="1" applyBorder="1" applyAlignment="1" applyProtection="1" quotePrefix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 quotePrefix="1">
      <alignment horizontal="center"/>
      <protection hidden="1"/>
    </xf>
    <xf numFmtId="4" fontId="0" fillId="0" borderId="31" xfId="0" applyNumberFormat="1" applyBorder="1" applyAlignment="1" applyProtection="1" quotePrefix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4" fontId="0" fillId="0" borderId="31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1" xfId="0" applyBorder="1" applyAlignment="1" applyProtection="1">
      <alignment shrinkToFi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4" fontId="0" fillId="0" borderId="15" xfId="0" applyNumberFormat="1" applyBorder="1" applyAlignment="1" applyProtection="1">
      <alignment horizontal="center"/>
      <protection hidden="1"/>
    </xf>
    <xf numFmtId="4" fontId="0" fillId="0" borderId="33" xfId="0" applyNumberFormat="1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 quotePrefix="1">
      <alignment horizontal="center"/>
      <protection hidden="1"/>
    </xf>
    <xf numFmtId="4" fontId="0" fillId="0" borderId="20" xfId="0" applyNumberFormat="1" applyBorder="1" applyAlignment="1" applyProtection="1" quotePrefix="1">
      <alignment horizontal="center"/>
      <protection hidden="1"/>
    </xf>
    <xf numFmtId="4" fontId="0" fillId="0" borderId="33" xfId="0" applyNumberFormat="1" applyBorder="1" applyAlignment="1" applyProtection="1" quotePrefix="1">
      <alignment horizontal="center"/>
      <protection hidden="1"/>
    </xf>
    <xf numFmtId="2" fontId="2" fillId="33" borderId="0" xfId="0" applyNumberFormat="1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14" fontId="0" fillId="0" borderId="35" xfId="0" applyNumberFormat="1" applyBorder="1" applyAlignment="1" applyProtection="1">
      <alignment/>
      <protection hidden="1"/>
    </xf>
    <xf numFmtId="1" fontId="0" fillId="0" borderId="35" xfId="0" applyNumberFormat="1" applyBorder="1" applyAlignment="1" applyProtection="1">
      <alignment/>
      <protection hidden="1"/>
    </xf>
    <xf numFmtId="4" fontId="0" fillId="0" borderId="35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9" fillId="0" borderId="0" xfId="49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49" applyNumberFormat="1" applyFont="1" applyFill="1" applyBorder="1" applyAlignment="1" applyProtection="1">
      <alignment horizontal="center" vertical="center" textRotation="90"/>
      <protection hidden="1"/>
    </xf>
    <xf numFmtId="0" fontId="9" fillId="0" borderId="0" xfId="49" applyNumberFormat="1" applyFont="1" applyFill="1" applyBorder="1" applyAlignment="1" applyProtection="1">
      <alignment vertical="center" shrinkToFit="1"/>
      <protection hidden="1"/>
    </xf>
    <xf numFmtId="0" fontId="9" fillId="0" borderId="15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49" applyNumberFormat="1" applyFont="1" applyFill="1" applyBorder="1" applyAlignment="1" applyProtection="1">
      <alignment horizontal="center" vertical="center"/>
      <protection hidden="1"/>
    </xf>
    <xf numFmtId="0" fontId="9" fillId="0" borderId="29" xfId="49" applyNumberFormat="1" applyFont="1" applyFill="1" applyBorder="1" applyAlignment="1" applyProtection="1">
      <alignment horizontal="left" vertical="center" shrinkToFit="1"/>
      <protection hidden="1"/>
    </xf>
    <xf numFmtId="1" fontId="9" fillId="0" borderId="15" xfId="49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49" applyNumberFormat="1" applyFont="1" applyFill="1" applyBorder="1" applyAlignment="1" applyProtection="1">
      <alignment horizontal="left" vertical="center" shrinkToFit="1"/>
      <protection hidden="1"/>
    </xf>
    <xf numFmtId="0" fontId="9" fillId="0" borderId="15" xfId="49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49" applyNumberFormat="1" applyFont="1" applyFill="1" applyBorder="1" applyAlignment="1" applyProtection="1">
      <alignment vertical="top"/>
      <protection hidden="1"/>
    </xf>
    <xf numFmtId="0" fontId="13" fillId="0" borderId="15" xfId="49" applyNumberFormat="1" applyFont="1" applyFill="1" applyBorder="1" applyAlignment="1" applyProtection="1">
      <alignment horizontal="center" vertical="center"/>
      <protection hidden="1"/>
    </xf>
    <xf numFmtId="0" fontId="13" fillId="0" borderId="1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49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shrinkToFit="1"/>
      <protection/>
    </xf>
    <xf numFmtId="0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49" fontId="9" fillId="0" borderId="33" xfId="49" applyNumberFormat="1" applyFont="1" applyFill="1" applyBorder="1" applyAlignment="1" applyProtection="1">
      <alignment horizontal="center" vertical="center" wrapText="1"/>
      <protection hidden="1"/>
    </xf>
    <xf numFmtId="49" fontId="14" fillId="0" borderId="37" xfId="49" applyNumberFormat="1" applyFont="1" applyFill="1" applyBorder="1" applyAlignment="1" applyProtection="1">
      <alignment horizontal="right" vertical="center" wrapText="1"/>
      <protection hidden="1"/>
    </xf>
    <xf numFmtId="3" fontId="33" fillId="0" borderId="15" xfId="57" applyNumberFormat="1" applyFont="1" applyFill="1" applyBorder="1" applyAlignment="1" applyProtection="1">
      <alignment horizontal="right" vertical="center"/>
      <protection hidden="1"/>
    </xf>
    <xf numFmtId="191" fontId="32" fillId="0" borderId="15" xfId="57" applyNumberFormat="1" applyFont="1" applyFill="1" applyBorder="1" applyAlignment="1" applyProtection="1">
      <alignment horizontal="center" vertical="center"/>
      <protection hidden="1"/>
    </xf>
    <xf numFmtId="191" fontId="32" fillId="0" borderId="36" xfId="57" applyNumberFormat="1" applyFont="1" applyFill="1" applyBorder="1" applyAlignment="1" applyProtection="1">
      <alignment horizontal="center" vertical="center"/>
      <protection hidden="1"/>
    </xf>
    <xf numFmtId="0" fontId="9" fillId="0" borderId="37" xfId="49" applyNumberFormat="1" applyFont="1" applyFill="1" applyBorder="1" applyAlignment="1" applyProtection="1">
      <alignment horizontal="right" vertical="center" wrapText="1"/>
      <protection hidden="1"/>
    </xf>
    <xf numFmtId="3" fontId="33" fillId="0" borderId="0" xfId="49" applyNumberFormat="1" applyFont="1" applyFill="1" applyBorder="1" applyAlignment="1" applyProtection="1">
      <alignment vertical="center"/>
      <protection hidden="1"/>
    </xf>
    <xf numFmtId="0" fontId="14" fillId="0" borderId="0" xfId="49" applyNumberFormat="1" applyFont="1" applyFill="1" applyBorder="1" applyAlignment="1" applyProtection="1">
      <alignment vertical="center"/>
      <protection hidden="1"/>
    </xf>
    <xf numFmtId="0" fontId="24" fillId="0" borderId="0" xfId="49" applyNumberFormat="1" applyFont="1" applyFill="1" applyBorder="1" applyAlignment="1" applyProtection="1">
      <alignment vertical="center"/>
      <protection hidden="1"/>
    </xf>
    <xf numFmtId="0" fontId="9" fillId="0" borderId="15" xfId="49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49" applyNumberFormat="1" applyFont="1" applyFill="1" applyBorder="1" applyAlignment="1" applyProtection="1">
      <alignment horizontal="center" vertical="center" shrinkToFit="1"/>
      <protection hidden="1"/>
    </xf>
    <xf numFmtId="0" fontId="28" fillId="34" borderId="0" xfId="0" applyFont="1" applyFill="1" applyBorder="1" applyAlignment="1">
      <alignment wrapText="1"/>
    </xf>
    <xf numFmtId="0" fontId="35" fillId="0" borderId="38" xfId="0" applyFont="1" applyFill="1" applyBorder="1" applyAlignment="1" applyProtection="1">
      <alignment horizontal="center" shrinkToFit="1"/>
      <protection locked="0"/>
    </xf>
    <xf numFmtId="0" fontId="2" fillId="0" borderId="39" xfId="0" applyFont="1" applyFill="1" applyBorder="1" applyAlignment="1" applyProtection="1">
      <alignment shrinkToFit="1"/>
      <protection locked="0"/>
    </xf>
    <xf numFmtId="2" fontId="2" fillId="36" borderId="15" xfId="0" applyNumberFormat="1" applyFont="1" applyFill="1" applyBorder="1" applyAlignment="1" applyProtection="1">
      <alignment horizontal="center"/>
      <protection locked="0"/>
    </xf>
    <xf numFmtId="0" fontId="9" fillId="0" borderId="34" xfId="49" applyNumberFormat="1" applyFont="1" applyFill="1" applyBorder="1" applyAlignment="1" applyProtection="1">
      <alignment horizontal="center" vertical="top"/>
      <protection hidden="1"/>
    </xf>
    <xf numFmtId="0" fontId="9" fillId="0" borderId="0" xfId="49" applyNumberFormat="1" applyFont="1" applyFill="1" applyBorder="1" applyAlignment="1" applyProtection="1">
      <alignment horizontal="center" vertical="top"/>
      <protection hidden="1"/>
    </xf>
    <xf numFmtId="0" fontId="9" fillId="0" borderId="0" xfId="49" applyNumberFormat="1" applyFont="1" applyFill="1" applyBorder="1" applyAlignment="1" applyProtection="1">
      <alignment vertical="center" wrapText="1" readingOrder="1"/>
      <protection hidden="1"/>
    </xf>
    <xf numFmtId="0" fontId="14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49" applyNumberFormat="1" applyFont="1" applyFill="1" applyBorder="1" applyAlignment="1" applyProtection="1">
      <alignment horizontal="center" vertical="center"/>
      <protection hidden="1"/>
    </xf>
    <xf numFmtId="0" fontId="9" fillId="0" borderId="30" xfId="49" applyNumberFormat="1" applyFont="1" applyFill="1" applyBorder="1" applyAlignment="1" applyProtection="1">
      <alignment horizontal="center" vertical="center"/>
      <protection hidden="1"/>
    </xf>
    <xf numFmtId="0" fontId="9" fillId="0" borderId="41" xfId="49" applyNumberFormat="1" applyFont="1" applyFill="1" applyBorder="1" applyAlignment="1" applyProtection="1">
      <alignment horizontal="center" vertical="center"/>
      <protection hidden="1"/>
    </xf>
    <xf numFmtId="0" fontId="9" fillId="0" borderId="20" xfId="49" applyNumberFormat="1" applyFont="1" applyFill="1" applyBorder="1" applyAlignment="1" applyProtection="1">
      <alignment horizontal="center" vertical="center"/>
      <protection hidden="1"/>
    </xf>
    <xf numFmtId="0" fontId="9" fillId="0" borderId="1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49" applyNumberFormat="1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 horizontal="left" shrinkToFit="1"/>
      <protection hidden="1"/>
    </xf>
    <xf numFmtId="0" fontId="0" fillId="0" borderId="0" xfId="0" applyAlignment="1" applyProtection="1">
      <alignment/>
      <protection hidden="1"/>
    </xf>
    <xf numFmtId="0" fontId="1" fillId="0" borderId="34" xfId="0" applyFont="1" applyBorder="1" applyAlignment="1" applyProtection="1">
      <alignment/>
      <protection hidden="1"/>
    </xf>
    <xf numFmtId="0" fontId="0" fillId="0" borderId="35" xfId="0" applyBorder="1" applyAlignment="1" applyProtection="1">
      <alignment horizontal="left" shrinkToFit="1"/>
      <protection hidden="1"/>
    </xf>
    <xf numFmtId="49" fontId="0" fillId="0" borderId="35" xfId="0" applyNumberFormat="1" applyBorder="1" applyAlignment="1" applyProtection="1">
      <alignment horizontal="left"/>
      <protection hidden="1"/>
    </xf>
    <xf numFmtId="1" fontId="0" fillId="0" borderId="35" xfId="0" applyNumberForma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4" fontId="0" fillId="0" borderId="21" xfId="0" applyNumberForma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0" fontId="0" fillId="0" borderId="31" xfId="0" applyBorder="1" applyAlignment="1" applyProtection="1">
      <alignment horizontal="center" shrinkToFit="1"/>
      <protection hidden="1"/>
    </xf>
    <xf numFmtId="0" fontId="0" fillId="0" borderId="32" xfId="0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36" fillId="0" borderId="0" xfId="0" applyNumberFormat="1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7" fillId="0" borderId="17" xfId="49" applyNumberFormat="1" applyFont="1" applyFill="1" applyBorder="1" applyAlignment="1" applyProtection="1">
      <alignment horizontal="center" vertical="center"/>
      <protection hidden="1"/>
    </xf>
    <xf numFmtId="0" fontId="7" fillId="0" borderId="17" xfId="49" applyNumberFormat="1" applyFont="1" applyFill="1" applyBorder="1" applyAlignment="1" applyProtection="1">
      <alignment vertical="top"/>
      <protection hidden="1"/>
    </xf>
    <xf numFmtId="0" fontId="9" fillId="0" borderId="17" xfId="49" applyNumberFormat="1" applyFont="1" applyFill="1" applyBorder="1" applyAlignment="1" applyProtection="1">
      <alignment vertical="top"/>
      <protection hidden="1"/>
    </xf>
    <xf numFmtId="0" fontId="10" fillId="0" borderId="17" xfId="49" applyNumberFormat="1" applyFont="1" applyFill="1" applyBorder="1" applyAlignment="1" applyProtection="1">
      <alignment vertical="top"/>
      <protection hidden="1"/>
    </xf>
    <xf numFmtId="0" fontId="10" fillId="0" borderId="0" xfId="49" applyNumberFormat="1" applyFont="1" applyFill="1" applyBorder="1" applyAlignment="1" applyProtection="1">
      <alignment vertical="top"/>
      <protection hidden="1"/>
    </xf>
    <xf numFmtId="0" fontId="7" fillId="0" borderId="44" xfId="49" applyNumberFormat="1" applyFont="1" applyFill="1" applyBorder="1" applyAlignment="1" applyProtection="1">
      <alignment horizontal="center" vertical="center"/>
      <protection hidden="1"/>
    </xf>
    <xf numFmtId="0" fontId="7" fillId="0" borderId="45" xfId="49" applyNumberFormat="1" applyFont="1" applyFill="1" applyBorder="1" applyAlignment="1" applyProtection="1">
      <alignment vertical="top"/>
      <protection hidden="1"/>
    </xf>
    <xf numFmtId="0" fontId="9" fillId="0" borderId="45" xfId="49" applyNumberFormat="1" applyFont="1" applyFill="1" applyBorder="1" applyAlignment="1" applyProtection="1">
      <alignment vertical="top"/>
      <protection hidden="1"/>
    </xf>
    <xf numFmtId="0" fontId="10" fillId="0" borderId="45" xfId="49" applyNumberFormat="1" applyFont="1" applyFill="1" applyBorder="1" applyAlignment="1" applyProtection="1">
      <alignment vertical="top"/>
      <protection hidden="1"/>
    </xf>
    <xf numFmtId="0" fontId="9" fillId="0" borderId="46" xfId="49" applyNumberFormat="1" applyFont="1" applyFill="1" applyBorder="1" applyAlignment="1" applyProtection="1">
      <alignment vertical="top"/>
      <protection hidden="1"/>
    </xf>
    <xf numFmtId="0" fontId="10" fillId="0" borderId="43" xfId="49" applyNumberFormat="1" applyFont="1" applyFill="1" applyBorder="1" applyAlignment="1" applyProtection="1">
      <alignment vertical="top"/>
      <protection hidden="1"/>
    </xf>
    <xf numFmtId="0" fontId="9" fillId="0" borderId="43" xfId="49" applyNumberFormat="1" applyFont="1" applyFill="1" applyBorder="1" applyAlignment="1" applyProtection="1">
      <alignment vertical="top"/>
      <protection hidden="1"/>
    </xf>
    <xf numFmtId="0" fontId="9" fillId="0" borderId="14" xfId="49" applyNumberFormat="1" applyFont="1" applyFill="1" applyBorder="1" applyAlignment="1" applyProtection="1">
      <alignment vertical="top"/>
      <protection hidden="1"/>
    </xf>
    <xf numFmtId="0" fontId="12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49" applyNumberFormat="1" applyFont="1" applyFill="1" applyBorder="1" applyAlignment="1" applyProtection="1">
      <alignment horizontal="center" vertical="center" wrapText="1"/>
      <protection hidden="1"/>
    </xf>
    <xf numFmtId="3" fontId="13" fillId="0" borderId="0" xfId="49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49" applyNumberFormat="1" applyFont="1" applyFill="1" applyBorder="1" applyAlignment="1" applyProtection="1">
      <alignment horizontal="center" vertical="center" wrapText="1"/>
      <protection hidden="1"/>
    </xf>
    <xf numFmtId="4" fontId="17" fillId="0" borderId="0" xfId="49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9" fillId="0" borderId="0" xfId="49" applyNumberFormat="1" applyFont="1" applyFill="1" applyBorder="1" applyAlignment="1" applyProtection="1">
      <alignment horizontal="center" vertical="center"/>
      <protection hidden="1"/>
    </xf>
    <xf numFmtId="0" fontId="21" fillId="0" borderId="0" xfId="49" applyNumberFormat="1" applyFont="1" applyFill="1" applyBorder="1" applyAlignment="1" applyProtection="1">
      <alignment horizontal="center" vertical="center"/>
      <protection hidden="1"/>
    </xf>
    <xf numFmtId="0" fontId="6" fillId="0" borderId="15" xfId="49" applyNumberFormat="1" applyFont="1" applyFill="1" applyBorder="1" applyAlignment="1" applyProtection="1">
      <alignment horizontal="center" vertical="top"/>
      <protection hidden="1"/>
    </xf>
    <xf numFmtId="49" fontId="6" fillId="0" borderId="15" xfId="49" applyNumberFormat="1" applyFont="1" applyFill="1" applyBorder="1" applyAlignment="1" applyProtection="1">
      <alignment horizontal="center" vertical="top"/>
      <protection hidden="1"/>
    </xf>
    <xf numFmtId="3" fontId="6" fillId="0" borderId="15" xfId="49" applyNumberFormat="1" applyFont="1" applyFill="1" applyBorder="1" applyAlignment="1" applyProtection="1">
      <alignment vertical="top"/>
      <protection hidden="1"/>
    </xf>
    <xf numFmtId="191" fontId="32" fillId="0" borderId="15" xfId="49" applyNumberFormat="1" applyFont="1" applyFill="1" applyBorder="1" applyAlignment="1" applyProtection="1">
      <alignment horizontal="center" vertical="top"/>
      <protection hidden="1"/>
    </xf>
    <xf numFmtId="191" fontId="32" fillId="0" borderId="36" xfId="49" applyNumberFormat="1" applyFont="1" applyFill="1" applyBorder="1" applyAlignment="1" applyProtection="1">
      <alignment horizontal="center" vertical="top"/>
      <protection hidden="1"/>
    </xf>
    <xf numFmtId="4" fontId="21" fillId="0" borderId="0" xfId="49" applyNumberFormat="1" applyFont="1" applyFill="1" applyBorder="1" applyAlignment="1" applyProtection="1">
      <alignment vertical="top"/>
      <protection hidden="1"/>
    </xf>
    <xf numFmtId="4" fontId="21" fillId="0" borderId="0" xfId="49" applyNumberFormat="1" applyFont="1" applyFill="1" applyBorder="1" applyAlignment="1" applyProtection="1">
      <alignment horizontal="right" vertical="top"/>
      <protection hidden="1"/>
    </xf>
    <xf numFmtId="0" fontId="9" fillId="0" borderId="0" xfId="49" applyNumberFormat="1" applyFont="1" applyFill="1" applyBorder="1" applyAlignment="1" applyProtection="1">
      <alignment horizontal="left" vertical="top"/>
      <protection hidden="1"/>
    </xf>
    <xf numFmtId="3" fontId="21" fillId="0" borderId="0" xfId="49" applyNumberFormat="1" applyFont="1" applyFill="1" applyBorder="1" applyAlignment="1" applyProtection="1">
      <alignment horizontal="right" vertical="top"/>
      <protection hidden="1"/>
    </xf>
    <xf numFmtId="0" fontId="9" fillId="0" borderId="15" xfId="49" applyNumberFormat="1" applyFont="1" applyFill="1" applyBorder="1" applyAlignment="1" applyProtection="1">
      <alignment horizontal="center" vertical="top"/>
      <protection hidden="1"/>
    </xf>
    <xf numFmtId="3" fontId="9" fillId="0" borderId="15" xfId="49" applyNumberFormat="1" applyFont="1" applyFill="1" applyBorder="1" applyAlignment="1" applyProtection="1">
      <alignment vertical="top"/>
      <protection hidden="1"/>
    </xf>
    <xf numFmtId="191" fontId="20" fillId="0" borderId="15" xfId="49" applyNumberFormat="1" applyFont="1" applyFill="1" applyBorder="1" applyAlignment="1" applyProtection="1">
      <alignment horizontal="center" vertical="top"/>
      <protection hidden="1"/>
    </xf>
    <xf numFmtId="191" fontId="20" fillId="0" borderId="36" xfId="49" applyNumberFormat="1" applyFont="1" applyFill="1" applyBorder="1" applyAlignment="1" applyProtection="1">
      <alignment horizontal="center" vertical="top"/>
      <protection hidden="1"/>
    </xf>
    <xf numFmtId="0" fontId="9" fillId="0" borderId="15" xfId="49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49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49" applyNumberFormat="1" applyFont="1" applyFill="1" applyBorder="1" applyAlignment="1" applyProtection="1">
      <alignment horizontal="center" vertical="center"/>
      <protection hidden="1"/>
    </xf>
    <xf numFmtId="3" fontId="9" fillId="0" borderId="15" xfId="57" applyNumberFormat="1" applyFont="1" applyFill="1" applyBorder="1" applyAlignment="1" applyProtection="1">
      <alignment horizontal="right" vertical="center" wrapText="1"/>
      <protection hidden="1"/>
    </xf>
    <xf numFmtId="191" fontId="20" fillId="0" borderId="15" xfId="57" applyNumberFormat="1" applyFont="1" applyFill="1" applyBorder="1" applyAlignment="1" applyProtection="1">
      <alignment horizontal="center" vertical="center" wrapText="1"/>
      <protection hidden="1"/>
    </xf>
    <xf numFmtId="191" fontId="20" fillId="0" borderId="36" xfId="57" applyNumberFormat="1" applyFont="1" applyFill="1" applyBorder="1" applyAlignment="1" applyProtection="1">
      <alignment horizontal="center" vertical="center" wrapText="1"/>
      <protection hidden="1"/>
    </xf>
    <xf numFmtId="191" fontId="22" fillId="0" borderId="37" xfId="57" applyNumberFormat="1" applyFont="1" applyFill="1" applyBorder="1" applyAlignment="1" applyProtection="1">
      <alignment horizontal="center" vertical="center" wrapText="1"/>
      <protection hidden="1"/>
    </xf>
    <xf numFmtId="3" fontId="16" fillId="0" borderId="15" xfId="57" applyNumberFormat="1" applyFont="1" applyFill="1" applyBorder="1" applyAlignment="1" applyProtection="1">
      <alignment horizontal="right" vertical="center" wrapText="1"/>
      <protection hidden="1"/>
    </xf>
    <xf numFmtId="191" fontId="23" fillId="0" borderId="36" xfId="57" applyNumberFormat="1" applyFont="1" applyFill="1" applyBorder="1" applyAlignment="1" applyProtection="1">
      <alignment horizontal="center" vertical="center" wrapText="1"/>
      <protection hidden="1"/>
    </xf>
    <xf numFmtId="191" fontId="20" fillId="0" borderId="37" xfId="57" applyNumberFormat="1" applyFont="1" applyFill="1" applyBorder="1" applyAlignment="1" applyProtection="1">
      <alignment horizontal="center" vertical="center" wrapText="1"/>
      <protection hidden="1"/>
    </xf>
    <xf numFmtId="49" fontId="16" fillId="0" borderId="15" xfId="49" applyNumberFormat="1" applyFont="1" applyFill="1" applyBorder="1" applyAlignment="1" applyProtection="1">
      <alignment horizontal="center" vertical="center"/>
      <protection hidden="1"/>
    </xf>
    <xf numFmtId="49" fontId="16" fillId="0" borderId="15" xfId="49" applyNumberFormat="1" applyFont="1" applyFill="1" applyBorder="1" applyAlignment="1" applyProtection="1">
      <alignment horizontal="center" vertical="center" wrapText="1"/>
      <protection hidden="1"/>
    </xf>
    <xf numFmtId="191" fontId="23" fillId="0" borderId="15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49" applyNumberFormat="1" applyFont="1" applyFill="1" applyBorder="1" applyAlignment="1" applyProtection="1">
      <alignment vertical="top"/>
      <protection hidden="1"/>
    </xf>
    <xf numFmtId="0" fontId="9" fillId="0" borderId="0" xfId="49" applyNumberFormat="1" applyFont="1" applyFill="1" applyBorder="1" applyAlignment="1" applyProtection="1">
      <alignment horizontal="center" vertical="center"/>
      <protection hidden="1"/>
    </xf>
    <xf numFmtId="0" fontId="9" fillId="0" borderId="35" xfId="49" applyNumberFormat="1" applyFont="1" applyFill="1" applyBorder="1" applyAlignment="1" applyProtection="1">
      <alignment horizontal="center" vertical="top"/>
      <protection hidden="1"/>
    </xf>
    <xf numFmtId="14" fontId="9" fillId="0" borderId="34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35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9" applyNumberFormat="1" applyFont="1" applyFill="1" applyBorder="1" applyAlignment="1" applyProtection="1">
      <alignment vertical="center" wrapText="1"/>
      <protection hidden="1"/>
    </xf>
    <xf numFmtId="0" fontId="24" fillId="0" borderId="35" xfId="49" applyNumberFormat="1" applyFont="1" applyFill="1" applyBorder="1" applyAlignment="1" applyProtection="1">
      <alignment vertical="center" wrapText="1"/>
      <protection hidden="1"/>
    </xf>
    <xf numFmtId="0" fontId="24" fillId="0" borderId="19" xfId="49" applyNumberFormat="1" applyFont="1" applyFill="1" applyBorder="1" applyAlignment="1" applyProtection="1">
      <alignment vertical="center" wrapText="1"/>
      <protection hidden="1"/>
    </xf>
    <xf numFmtId="0" fontId="24" fillId="0" borderId="20" xfId="49" applyNumberFormat="1" applyFont="1" applyFill="1" applyBorder="1" applyAlignment="1" applyProtection="1">
      <alignment vertical="center" wrapText="1"/>
      <protection hidden="1"/>
    </xf>
    <xf numFmtId="0" fontId="24" fillId="0" borderId="21" xfId="49" applyNumberFormat="1" applyFont="1" applyFill="1" applyBorder="1" applyAlignment="1" applyProtection="1">
      <alignment vertical="center" wrapText="1"/>
      <protection hidden="1"/>
    </xf>
    <xf numFmtId="0" fontId="9" fillId="0" borderId="47" xfId="49" applyNumberFormat="1" applyFont="1" applyFill="1" applyBorder="1" applyAlignment="1" applyProtection="1">
      <alignment vertical="top"/>
      <protection hidden="1"/>
    </xf>
    <xf numFmtId="0" fontId="9" fillId="0" borderId="17" xfId="49" applyNumberFormat="1" applyFont="1" applyFill="1" applyBorder="1" applyAlignment="1" applyProtection="1">
      <alignment vertical="top"/>
      <protection hidden="1"/>
    </xf>
    <xf numFmtId="0" fontId="9" fillId="0" borderId="18" xfId="49" applyNumberFormat="1" applyFont="1" applyFill="1" applyBorder="1" applyAlignment="1" applyProtection="1">
      <alignment vertical="top"/>
      <protection hidden="1"/>
    </xf>
    <xf numFmtId="0" fontId="9" fillId="0" borderId="45" xfId="49" applyNumberFormat="1" applyFont="1" applyFill="1" applyBorder="1" applyAlignment="1" applyProtection="1">
      <alignment vertical="top"/>
      <protection hidden="1"/>
    </xf>
    <xf numFmtId="0" fontId="14" fillId="0" borderId="40" xfId="49" applyNumberFormat="1" applyFont="1" applyFill="1" applyBorder="1" applyAlignment="1" applyProtection="1">
      <alignment horizontal="right" vertical="center"/>
      <protection locked="0"/>
    </xf>
    <xf numFmtId="0" fontId="14" fillId="0" borderId="30" xfId="49" applyNumberFormat="1" applyFont="1" applyFill="1" applyBorder="1" applyAlignment="1" applyProtection="1">
      <alignment horizontal="left" vertical="center"/>
      <protection locked="0"/>
    </xf>
    <xf numFmtId="0" fontId="2" fillId="0" borderId="34" xfId="50" applyFont="1" applyFill="1" applyBorder="1" applyAlignment="1" applyProtection="1">
      <alignment vertical="center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9" fillId="0" borderId="0" xfId="49" applyNumberFormat="1" applyFont="1" applyFill="1" applyBorder="1" applyAlignment="1" applyProtection="1">
      <alignment vertical="center"/>
      <protection locked="0"/>
    </xf>
    <xf numFmtId="0" fontId="9" fillId="0" borderId="0" xfId="49" applyNumberFormat="1" applyFont="1" applyFill="1" applyBorder="1" applyAlignment="1" applyProtection="1">
      <alignment vertical="top"/>
      <protection locked="0"/>
    </xf>
    <xf numFmtId="0" fontId="9" fillId="0" borderId="35" xfId="49" applyNumberFormat="1" applyFont="1" applyFill="1" applyBorder="1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vertical="top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16" fillId="0" borderId="0" xfId="49" applyNumberFormat="1" applyFont="1" applyFill="1" applyBorder="1" applyAlignment="1" applyProtection="1">
      <alignment horizontal="center" vertical="center"/>
      <protection hidden="1"/>
    </xf>
    <xf numFmtId="0" fontId="16" fillId="0" borderId="0" xfId="49" applyNumberFormat="1" applyFont="1" applyFill="1" applyBorder="1" applyAlignment="1" applyProtection="1">
      <alignment horizontal="left" vertical="top"/>
      <protection hidden="1"/>
    </xf>
    <xf numFmtId="0" fontId="21" fillId="0" borderId="0" xfId="49" applyNumberFormat="1" applyFont="1" applyFill="1" applyBorder="1" applyAlignment="1" applyProtection="1">
      <alignment vertical="top"/>
      <protection hidden="1"/>
    </xf>
    <xf numFmtId="0" fontId="2" fillId="0" borderId="26" xfId="0" applyFont="1" applyFill="1" applyBorder="1" applyAlignment="1" applyProtection="1">
      <alignment horizontal="left" shrinkToFit="1"/>
      <protection locked="0"/>
    </xf>
    <xf numFmtId="0" fontId="2" fillId="0" borderId="48" xfId="0" applyFont="1" applyFill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1" fillId="33" borderId="2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shrinkToFit="1"/>
    </xf>
    <xf numFmtId="2" fontId="2" fillId="36" borderId="36" xfId="0" applyNumberFormat="1" applyFont="1" applyFill="1" applyBorder="1" applyAlignment="1">
      <alignment horizontal="center"/>
    </xf>
    <xf numFmtId="2" fontId="2" fillId="36" borderId="37" xfId="0" applyNumberFormat="1" applyFont="1" applyFill="1" applyBorder="1" applyAlignment="1">
      <alignment horizontal="center"/>
    </xf>
    <xf numFmtId="0" fontId="28" fillId="0" borderId="49" xfId="0" applyFont="1" applyFill="1" applyBorder="1" applyAlignment="1" applyProtection="1">
      <alignment horizontal="center" wrapText="1"/>
      <protection hidden="1"/>
    </xf>
    <xf numFmtId="0" fontId="28" fillId="0" borderId="50" xfId="0" applyFont="1" applyFill="1" applyBorder="1" applyAlignment="1" applyProtection="1">
      <alignment horizontal="center" wrapText="1"/>
      <protection hidden="1"/>
    </xf>
    <xf numFmtId="0" fontId="28" fillId="0" borderId="51" xfId="0" applyFont="1" applyFill="1" applyBorder="1" applyAlignment="1" applyProtection="1">
      <alignment horizontal="center" wrapText="1"/>
      <protection hidden="1"/>
    </xf>
    <xf numFmtId="0" fontId="28" fillId="0" borderId="52" xfId="0" applyFont="1" applyFill="1" applyBorder="1" applyAlignment="1" applyProtection="1">
      <alignment horizontal="center" wrapText="1"/>
      <protection hidden="1"/>
    </xf>
    <xf numFmtId="0" fontId="28" fillId="0" borderId="53" xfId="0" applyFont="1" applyFill="1" applyBorder="1" applyAlignment="1" applyProtection="1">
      <alignment horizontal="center" wrapText="1"/>
      <protection hidden="1"/>
    </xf>
    <xf numFmtId="0" fontId="28" fillId="0" borderId="54" xfId="0" applyFont="1" applyFill="1" applyBorder="1" applyAlignment="1" applyProtection="1">
      <alignment horizontal="center" wrapText="1"/>
      <protection hidden="1"/>
    </xf>
    <xf numFmtId="14" fontId="2" fillId="37" borderId="55" xfId="0" applyNumberFormat="1" applyFont="1" applyFill="1" applyBorder="1" applyAlignment="1" applyProtection="1">
      <alignment horizontal="left" shrinkToFit="1"/>
      <protection/>
    </xf>
    <xf numFmtId="0" fontId="2" fillId="37" borderId="56" xfId="0" applyFont="1" applyFill="1" applyBorder="1" applyAlignment="1" applyProtection="1">
      <alignment horizontal="left" shrinkToFit="1"/>
      <protection/>
    </xf>
    <xf numFmtId="0" fontId="2" fillId="0" borderId="52" xfId="0" applyFont="1" applyFill="1" applyBorder="1" applyAlignment="1" applyProtection="1">
      <alignment horizontal="left" shrinkToFit="1"/>
      <protection locked="0"/>
    </xf>
    <xf numFmtId="0" fontId="2" fillId="0" borderId="53" xfId="0" applyFont="1" applyFill="1" applyBorder="1" applyAlignment="1" applyProtection="1">
      <alignment horizontal="left" shrinkToFit="1"/>
      <protection locked="0"/>
    </xf>
    <xf numFmtId="0" fontId="2" fillId="0" borderId="54" xfId="0" applyFont="1" applyFill="1" applyBorder="1" applyAlignment="1" applyProtection="1">
      <alignment horizontal="left" shrinkToFit="1"/>
      <protection locked="0"/>
    </xf>
    <xf numFmtId="0" fontId="2" fillId="38" borderId="15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left" shrinkToFit="1"/>
      <protection locked="0"/>
    </xf>
    <xf numFmtId="0" fontId="2" fillId="0" borderId="48" xfId="0" applyFont="1" applyFill="1" applyBorder="1" applyAlignment="1" applyProtection="1">
      <alignment horizontal="left" shrinkToFit="1"/>
      <protection locked="0"/>
    </xf>
    <xf numFmtId="0" fontId="2" fillId="35" borderId="15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58" xfId="0" applyFont="1" applyFill="1" applyBorder="1" applyAlignment="1" applyProtection="1">
      <alignment horizontal="left" shrinkToFit="1"/>
      <protection locked="0"/>
    </xf>
    <xf numFmtId="49" fontId="2" fillId="0" borderId="57" xfId="0" applyNumberFormat="1" applyFont="1" applyFill="1" applyBorder="1" applyAlignment="1" applyProtection="1">
      <alignment horizontal="left" shrinkToFit="1"/>
      <protection locked="0"/>
    </xf>
    <xf numFmtId="49" fontId="2" fillId="0" borderId="0" xfId="0" applyNumberFormat="1" applyFont="1" applyFill="1" applyBorder="1" applyAlignment="1" applyProtection="1">
      <alignment horizontal="left" shrinkToFit="1"/>
      <protection locked="0"/>
    </xf>
    <xf numFmtId="49" fontId="2" fillId="0" borderId="58" xfId="0" applyNumberFormat="1" applyFont="1" applyFill="1" applyBorder="1" applyAlignment="1" applyProtection="1">
      <alignment horizontal="left" shrinkToFit="1"/>
      <protection locked="0"/>
    </xf>
    <xf numFmtId="0" fontId="2" fillId="0" borderId="49" xfId="0" applyFont="1" applyFill="1" applyBorder="1" applyAlignment="1" applyProtection="1">
      <alignment horizontal="left" shrinkToFit="1"/>
      <protection locked="0"/>
    </xf>
    <xf numFmtId="0" fontId="2" fillId="0" borderId="50" xfId="0" applyFont="1" applyFill="1" applyBorder="1" applyAlignment="1" applyProtection="1">
      <alignment horizontal="left" shrinkToFit="1"/>
      <protection locked="0"/>
    </xf>
    <xf numFmtId="0" fontId="2" fillId="0" borderId="51" xfId="0" applyFont="1" applyFill="1" applyBorder="1" applyAlignment="1" applyProtection="1">
      <alignment horizontal="left" shrinkToFit="1"/>
      <protection locked="0"/>
    </xf>
    <xf numFmtId="0" fontId="26" fillId="39" borderId="59" xfId="0" applyFont="1" applyFill="1" applyBorder="1" applyAlignment="1">
      <alignment horizontal="center" vertical="center"/>
    </xf>
    <xf numFmtId="0" fontId="26" fillId="39" borderId="60" xfId="0" applyFont="1" applyFill="1" applyBorder="1" applyAlignment="1">
      <alignment horizontal="center" vertical="center"/>
    </xf>
    <xf numFmtId="0" fontId="26" fillId="39" borderId="61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shrinkToFit="1"/>
      <protection/>
    </xf>
    <xf numFmtId="4" fontId="2" fillId="0" borderId="26" xfId="0" applyNumberFormat="1" applyFont="1" applyFill="1" applyBorder="1" applyAlignment="1" applyProtection="1">
      <alignment horizontal="left" shrinkToFit="1"/>
      <protection locked="0"/>
    </xf>
    <xf numFmtId="4" fontId="2" fillId="0" borderId="48" xfId="0" applyNumberFormat="1" applyFont="1" applyFill="1" applyBorder="1" applyAlignment="1" applyProtection="1">
      <alignment horizontal="left" shrinkToFit="1"/>
      <protection locked="0"/>
    </xf>
    <xf numFmtId="0" fontId="2" fillId="0" borderId="24" xfId="0" applyFont="1" applyFill="1" applyBorder="1" applyAlignment="1" applyProtection="1">
      <alignment horizontal="left" shrinkToFit="1"/>
      <protection locked="0"/>
    </xf>
    <xf numFmtId="0" fontId="2" fillId="0" borderId="62" xfId="0" applyFont="1" applyFill="1" applyBorder="1" applyAlignment="1" applyProtection="1">
      <alignment horizontal="left" shrinkToFit="1"/>
      <protection locked="0"/>
    </xf>
    <xf numFmtId="1" fontId="2" fillId="0" borderId="26" xfId="0" applyNumberFormat="1" applyFont="1" applyFill="1" applyBorder="1" applyAlignment="1" applyProtection="1">
      <alignment horizontal="left" shrinkToFit="1"/>
      <protection locked="0"/>
    </xf>
    <xf numFmtId="1" fontId="2" fillId="0" borderId="48" xfId="0" applyNumberFormat="1" applyFont="1" applyFill="1" applyBorder="1" applyAlignment="1" applyProtection="1">
      <alignment horizontal="left" shrinkToFit="1"/>
      <protection locked="0"/>
    </xf>
    <xf numFmtId="0" fontId="2" fillId="0" borderId="63" xfId="0" applyFont="1" applyFill="1" applyBorder="1" applyAlignment="1" applyProtection="1">
      <alignment horizontal="left" shrinkToFit="1"/>
      <protection locked="0"/>
    </xf>
    <xf numFmtId="0" fontId="2" fillId="0" borderId="20" xfId="0" applyFont="1" applyFill="1" applyBorder="1" applyAlignment="1" applyProtection="1">
      <alignment horizontal="left" shrinkToFit="1"/>
      <protection locked="0"/>
    </xf>
    <xf numFmtId="0" fontId="2" fillId="0" borderId="64" xfId="0" applyFont="1" applyFill="1" applyBorder="1" applyAlignment="1" applyProtection="1">
      <alignment horizontal="left" shrinkToFit="1"/>
      <protection locked="0"/>
    </xf>
    <xf numFmtId="0" fontId="19" fillId="34" borderId="13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right"/>
    </xf>
    <xf numFmtId="14" fontId="2" fillId="0" borderId="26" xfId="0" applyNumberFormat="1" applyFont="1" applyFill="1" applyBorder="1" applyAlignment="1" applyProtection="1">
      <alignment horizontal="left" shrinkToFit="1"/>
      <protection locked="0"/>
    </xf>
    <xf numFmtId="14" fontId="2" fillId="0" borderId="48" xfId="0" applyNumberFormat="1" applyFont="1" applyFill="1" applyBorder="1" applyAlignment="1" applyProtection="1">
      <alignment horizontal="left" shrinkToFit="1"/>
      <protection locked="0"/>
    </xf>
    <xf numFmtId="0" fontId="2" fillId="0" borderId="27" xfId="0" applyNumberFormat="1" applyFont="1" applyFill="1" applyBorder="1" applyAlignment="1" applyProtection="1">
      <alignment horizontal="left" shrinkToFit="1"/>
      <protection locked="0"/>
    </xf>
    <xf numFmtId="0" fontId="2" fillId="0" borderId="65" xfId="0" applyNumberFormat="1" applyFont="1" applyFill="1" applyBorder="1" applyAlignment="1" applyProtection="1">
      <alignment horizontal="left" shrinkToFit="1"/>
      <protection locked="0"/>
    </xf>
    <xf numFmtId="0" fontId="2" fillId="0" borderId="66" xfId="0" applyFont="1" applyFill="1" applyBorder="1" applyAlignment="1" applyProtection="1">
      <alignment horizontal="left" shrinkToFit="1"/>
      <protection locked="0"/>
    </xf>
    <xf numFmtId="0" fontId="2" fillId="0" borderId="30" xfId="0" applyFont="1" applyFill="1" applyBorder="1" applyAlignment="1" applyProtection="1">
      <alignment horizontal="left" shrinkToFit="1"/>
      <protection locked="0"/>
    </xf>
    <xf numFmtId="0" fontId="2" fillId="0" borderId="67" xfId="0" applyFont="1" applyFill="1" applyBorder="1" applyAlignment="1" applyProtection="1">
      <alignment horizontal="left" shrinkToFit="1"/>
      <protection locked="0"/>
    </xf>
    <xf numFmtId="0" fontId="2" fillId="38" borderId="15" xfId="0" applyFont="1" applyFill="1" applyBorder="1" applyAlignment="1" applyProtection="1">
      <alignment horizontal="center"/>
      <protection locked="0"/>
    </xf>
    <xf numFmtId="2" fontId="2" fillId="36" borderId="36" xfId="0" applyNumberFormat="1" applyFont="1" applyFill="1" applyBorder="1" applyAlignment="1" applyProtection="1">
      <alignment horizontal="center"/>
      <protection locked="0"/>
    </xf>
    <xf numFmtId="2" fontId="2" fillId="36" borderId="37" xfId="0" applyNumberFormat="1" applyFont="1" applyFill="1" applyBorder="1" applyAlignment="1" applyProtection="1">
      <alignment horizontal="center"/>
      <protection locked="0"/>
    </xf>
    <xf numFmtId="0" fontId="27" fillId="34" borderId="13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14" fontId="2" fillId="0" borderId="20" xfId="0" applyNumberFormat="1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9" fillId="0" borderId="36" xfId="49" applyNumberFormat="1" applyFont="1" applyFill="1" applyBorder="1" applyAlignment="1" applyProtection="1">
      <alignment vertical="center"/>
      <protection hidden="1"/>
    </xf>
    <xf numFmtId="0" fontId="9" fillId="0" borderId="33" xfId="49" applyNumberFormat="1" applyFont="1" applyFill="1" applyBorder="1" applyAlignment="1" applyProtection="1">
      <alignment vertical="center"/>
      <protection hidden="1"/>
    </xf>
    <xf numFmtId="14" fontId="9" fillId="0" borderId="15" xfId="49" applyNumberFormat="1" applyFont="1" applyFill="1" applyBorder="1" applyAlignment="1" applyProtection="1">
      <alignment horizontal="center" vertical="center" shrinkToFit="1"/>
      <protection hidden="1"/>
    </xf>
    <xf numFmtId="0" fontId="9" fillId="0" borderId="15" xfId="49" applyNumberFormat="1" applyFont="1" applyFill="1" applyBorder="1" applyAlignment="1" applyProtection="1">
      <alignment vertical="center" shrinkToFit="1"/>
      <protection hidden="1"/>
    </xf>
    <xf numFmtId="0" fontId="9" fillId="0" borderId="37" xfId="49" applyNumberFormat="1" applyFont="1" applyFill="1" applyBorder="1" applyAlignment="1" applyProtection="1">
      <alignment vertical="center"/>
      <protection hidden="1"/>
    </xf>
    <xf numFmtId="0" fontId="11" fillId="0" borderId="0" xfId="49" applyNumberFormat="1" applyFont="1" applyFill="1" applyBorder="1" applyAlignment="1" applyProtection="1">
      <alignment horizontal="center" wrapText="1"/>
      <protection hidden="1"/>
    </xf>
    <xf numFmtId="0" fontId="9" fillId="0" borderId="36" xfId="49" applyNumberFormat="1" applyFont="1" applyFill="1" applyBorder="1" applyAlignment="1" applyProtection="1">
      <alignment vertical="center" shrinkToFit="1"/>
      <protection hidden="1"/>
    </xf>
    <xf numFmtId="0" fontId="9" fillId="0" borderId="33" xfId="49" applyNumberFormat="1" applyFont="1" applyFill="1" applyBorder="1" applyAlignment="1" applyProtection="1">
      <alignment vertical="center" shrinkToFit="1"/>
      <protection hidden="1"/>
    </xf>
    <xf numFmtId="0" fontId="9" fillId="0" borderId="37" xfId="49" applyNumberFormat="1" applyFont="1" applyFill="1" applyBorder="1" applyAlignment="1" applyProtection="1">
      <alignment vertical="center" shrinkToFit="1"/>
      <protection hidden="1"/>
    </xf>
    <xf numFmtId="49" fontId="9" fillId="0" borderId="36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33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37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36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29" xfId="49" applyNumberFormat="1" applyFont="1" applyFill="1" applyBorder="1" applyAlignment="1" applyProtection="1">
      <alignment horizontal="center" vertical="center" textRotation="90"/>
      <protection hidden="1"/>
    </xf>
    <xf numFmtId="0" fontId="14" fillId="0" borderId="31" xfId="49" applyNumberFormat="1" applyFont="1" applyFill="1" applyBorder="1" applyAlignment="1" applyProtection="1">
      <alignment horizontal="center" vertical="center" textRotation="90"/>
      <protection hidden="1"/>
    </xf>
    <xf numFmtId="0" fontId="14" fillId="0" borderId="32" xfId="49" applyNumberFormat="1" applyFont="1" applyFill="1" applyBorder="1" applyAlignment="1" applyProtection="1">
      <alignment horizontal="center" vertical="center" textRotation="90"/>
      <protection hidden="1"/>
    </xf>
    <xf numFmtId="0" fontId="9" fillId="0" borderId="40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30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41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21" xfId="49" applyNumberFormat="1" applyFont="1" applyFill="1" applyBorder="1" applyAlignment="1" applyProtection="1">
      <alignment horizontal="left" vertical="center" wrapText="1"/>
      <protection hidden="1"/>
    </xf>
    <xf numFmtId="0" fontId="30" fillId="0" borderId="40" xfId="49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49" applyNumberFormat="1" applyFont="1" applyFill="1" applyBorder="1" applyAlignment="1" applyProtection="1">
      <alignment horizontal="center" vertical="center" wrapText="1"/>
      <protection hidden="1"/>
    </xf>
    <xf numFmtId="1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1" fontId="9" fillId="0" borderId="37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49" applyNumberFormat="1" applyFont="1" applyFill="1" applyBorder="1" applyAlignment="1" applyProtection="1">
      <alignment vertical="center" wrapText="1"/>
      <protection hidden="1"/>
    </xf>
    <xf numFmtId="0" fontId="9" fillId="0" borderId="33" xfId="49" applyNumberFormat="1" applyFont="1" applyFill="1" applyBorder="1" applyAlignment="1" applyProtection="1">
      <alignment vertical="center" wrapText="1"/>
      <protection hidden="1"/>
    </xf>
    <xf numFmtId="0" fontId="9" fillId="0" borderId="15" xfId="49" applyNumberFormat="1" applyFont="1" applyFill="1" applyBorder="1" applyAlignment="1" applyProtection="1">
      <alignment vertical="center" wrapText="1"/>
      <protection hidden="1"/>
    </xf>
    <xf numFmtId="0" fontId="9" fillId="0" borderId="36" xfId="49" applyNumberFormat="1" applyFont="1" applyFill="1" applyBorder="1" applyAlignment="1" applyProtection="1">
      <alignment horizontal="center" vertical="center"/>
      <protection hidden="1"/>
    </xf>
    <xf numFmtId="0" fontId="9" fillId="0" borderId="37" xfId="49" applyNumberFormat="1" applyFont="1" applyFill="1" applyBorder="1" applyAlignment="1" applyProtection="1">
      <alignment horizontal="center" vertical="center"/>
      <protection hidden="1"/>
    </xf>
    <xf numFmtId="0" fontId="9" fillId="0" borderId="40" xfId="49" applyNumberFormat="1" applyFont="1" applyFill="1" applyBorder="1" applyAlignment="1" applyProtection="1">
      <alignment horizontal="center" vertical="center"/>
      <protection hidden="1"/>
    </xf>
    <xf numFmtId="0" fontId="9" fillId="0" borderId="30" xfId="49" applyNumberFormat="1" applyFont="1" applyFill="1" applyBorder="1" applyAlignment="1" applyProtection="1">
      <alignment horizontal="center" vertical="center"/>
      <protection hidden="1"/>
    </xf>
    <xf numFmtId="0" fontId="9" fillId="0" borderId="41" xfId="49" applyNumberFormat="1" applyFont="1" applyFill="1" applyBorder="1" applyAlignment="1" applyProtection="1">
      <alignment horizontal="center" vertical="center"/>
      <protection hidden="1"/>
    </xf>
    <xf numFmtId="0" fontId="9" fillId="0" borderId="19" xfId="49" applyNumberFormat="1" applyFont="1" applyFill="1" applyBorder="1" applyAlignment="1" applyProtection="1">
      <alignment horizontal="center" vertical="center"/>
      <protection hidden="1"/>
    </xf>
    <xf numFmtId="0" fontId="9" fillId="0" borderId="20" xfId="49" applyNumberFormat="1" applyFont="1" applyFill="1" applyBorder="1" applyAlignment="1" applyProtection="1">
      <alignment horizontal="center" vertical="center"/>
      <protection hidden="1"/>
    </xf>
    <xf numFmtId="0" fontId="9" fillId="0" borderId="21" xfId="49" applyNumberFormat="1" applyFont="1" applyFill="1" applyBorder="1" applyAlignment="1" applyProtection="1">
      <alignment horizontal="center" vertical="center"/>
      <protection hidden="1"/>
    </xf>
    <xf numFmtId="0" fontId="9" fillId="0" borderId="29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2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49" applyNumberFormat="1" applyFont="1" applyFill="1" applyBorder="1" applyAlignment="1" applyProtection="1">
      <alignment horizontal="center" vertical="center"/>
      <protection hidden="1"/>
    </xf>
    <xf numFmtId="0" fontId="9" fillId="0" borderId="30" xfId="49" applyNumberFormat="1" applyFont="1" applyFill="1" applyBorder="1" applyAlignment="1" applyProtection="1">
      <alignment horizontal="center" vertical="center"/>
      <protection hidden="1"/>
    </xf>
    <xf numFmtId="0" fontId="9" fillId="0" borderId="19" xfId="49" applyNumberFormat="1" applyFont="1" applyFill="1" applyBorder="1" applyAlignment="1" applyProtection="1">
      <alignment horizontal="center" vertical="center"/>
      <protection hidden="1"/>
    </xf>
    <xf numFmtId="0" fontId="9" fillId="0" borderId="20" xfId="49" applyNumberFormat="1" applyFont="1" applyFill="1" applyBorder="1" applyAlignment="1" applyProtection="1">
      <alignment horizontal="center" vertical="center"/>
      <protection hidden="1"/>
    </xf>
    <xf numFmtId="0" fontId="9" fillId="0" borderId="4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29" fillId="0" borderId="40" xfId="49" applyNumberFormat="1" applyFont="1" applyFill="1" applyBorder="1" applyAlignment="1" applyProtection="1">
      <alignment horizontal="center" vertical="center" wrapText="1"/>
      <protection hidden="1"/>
    </xf>
    <xf numFmtId="0" fontId="29" fillId="0" borderId="41" xfId="49" applyNumberFormat="1" applyFont="1" applyFill="1" applyBorder="1" applyAlignment="1" applyProtection="1">
      <alignment horizontal="center" vertical="center" wrapText="1"/>
      <protection hidden="1"/>
    </xf>
    <xf numFmtId="0" fontId="29" fillId="0" borderId="19" xfId="49" applyNumberFormat="1" applyFont="1" applyFill="1" applyBorder="1" applyAlignment="1" applyProtection="1">
      <alignment horizontal="center" vertical="center" wrapText="1"/>
      <protection hidden="1"/>
    </xf>
    <xf numFmtId="0" fontId="29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13" fillId="0" borderId="36" xfId="49" applyNumberFormat="1" applyFont="1" applyFill="1" applyBorder="1" applyAlignment="1" applyProtection="1">
      <alignment horizontal="center" vertical="center" wrapText="1"/>
      <protection hidden="1"/>
    </xf>
    <xf numFmtId="0" fontId="13" fillId="0" borderId="37" xfId="49" applyNumberFormat="1" applyFont="1" applyFill="1" applyBorder="1" applyAlignment="1" applyProtection="1">
      <alignment horizontal="center" vertical="center" wrapText="1"/>
      <protection hidden="1"/>
    </xf>
    <xf numFmtId="0" fontId="16" fillId="0" borderId="19" xfId="49" applyNumberFormat="1" applyFont="1" applyFill="1" applyBorder="1" applyAlignment="1" applyProtection="1">
      <alignment vertical="center" wrapText="1"/>
      <protection hidden="1"/>
    </xf>
    <xf numFmtId="0" fontId="16" fillId="0" borderId="20" xfId="49" applyNumberFormat="1" applyFont="1" applyFill="1" applyBorder="1" applyAlignment="1" applyProtection="1">
      <alignment vertical="center" wrapText="1"/>
      <protection hidden="1"/>
    </xf>
    <xf numFmtId="0" fontId="16" fillId="0" borderId="21" xfId="49" applyNumberFormat="1" applyFont="1" applyFill="1" applyBorder="1" applyAlignment="1" applyProtection="1">
      <alignment vertical="center" wrapText="1"/>
      <protection hidden="1"/>
    </xf>
    <xf numFmtId="0" fontId="6" fillId="0" borderId="19" xfId="49" applyNumberFormat="1" applyFont="1" applyFill="1" applyBorder="1" applyAlignment="1" applyProtection="1">
      <alignment horizontal="center" vertical="center"/>
      <protection hidden="1"/>
    </xf>
    <xf numFmtId="0" fontId="6" fillId="0" borderId="20" xfId="49" applyNumberFormat="1" applyFont="1" applyFill="1" applyBorder="1" applyAlignment="1" applyProtection="1">
      <alignment horizontal="center" vertical="center"/>
      <protection hidden="1"/>
    </xf>
    <xf numFmtId="0" fontId="9" fillId="0" borderId="36" xfId="49" applyNumberFormat="1" applyFont="1" applyFill="1" applyBorder="1" applyAlignment="1" applyProtection="1">
      <alignment horizontal="center" vertical="center"/>
      <protection hidden="1"/>
    </xf>
    <xf numFmtId="0" fontId="9" fillId="0" borderId="33" xfId="49" applyNumberFormat="1" applyFont="1" applyFill="1" applyBorder="1" applyAlignment="1" applyProtection="1">
      <alignment horizontal="center" vertical="center"/>
      <protection hidden="1"/>
    </xf>
    <xf numFmtId="0" fontId="9" fillId="0" borderId="37" xfId="49" applyNumberFormat="1" applyFont="1" applyFill="1" applyBorder="1" applyAlignment="1" applyProtection="1">
      <alignment horizontal="center" vertical="center"/>
      <protection hidden="1"/>
    </xf>
    <xf numFmtId="0" fontId="9" fillId="0" borderId="41" xfId="49" applyNumberFormat="1" applyFont="1" applyFill="1" applyBorder="1" applyAlignment="1" applyProtection="1">
      <alignment horizontal="center" vertical="center"/>
      <protection hidden="1"/>
    </xf>
    <xf numFmtId="0" fontId="9" fillId="0" borderId="34" xfId="49" applyNumberFormat="1" applyFont="1" applyFill="1" applyBorder="1" applyAlignment="1" applyProtection="1">
      <alignment horizontal="center" vertical="center"/>
      <protection hidden="1"/>
    </xf>
    <xf numFmtId="0" fontId="9" fillId="0" borderId="35" xfId="49" applyNumberFormat="1" applyFont="1" applyFill="1" applyBorder="1" applyAlignment="1" applyProtection="1">
      <alignment horizontal="center" vertical="center"/>
      <protection hidden="1"/>
    </xf>
    <xf numFmtId="0" fontId="9" fillId="0" borderId="21" xfId="49" applyNumberFormat="1" applyFont="1" applyFill="1" applyBorder="1" applyAlignment="1" applyProtection="1">
      <alignment horizontal="center" vertical="center"/>
      <protection hidden="1"/>
    </xf>
    <xf numFmtId="49" fontId="6" fillId="0" borderId="15" xfId="49" applyNumberFormat="1" applyFont="1" applyFill="1" applyBorder="1" applyAlignment="1" applyProtection="1">
      <alignment horizontal="center" vertical="top"/>
      <protection hidden="1"/>
    </xf>
    <xf numFmtId="3" fontId="6" fillId="0" borderId="15" xfId="49" applyNumberFormat="1" applyFont="1" applyFill="1" applyBorder="1" applyAlignment="1" applyProtection="1">
      <alignment vertical="top"/>
      <protection hidden="1"/>
    </xf>
    <xf numFmtId="0" fontId="6" fillId="0" borderId="36" xfId="49" applyNumberFormat="1" applyFont="1" applyFill="1" applyBorder="1" applyAlignment="1" applyProtection="1">
      <alignment vertical="top" shrinkToFit="1"/>
      <protection hidden="1"/>
    </xf>
    <xf numFmtId="0" fontId="6" fillId="0" borderId="37" xfId="49" applyNumberFormat="1" applyFont="1" applyFill="1" applyBorder="1" applyAlignment="1" applyProtection="1">
      <alignment vertical="top" shrinkToFit="1"/>
      <protection hidden="1"/>
    </xf>
    <xf numFmtId="0" fontId="6" fillId="0" borderId="15" xfId="49" applyNumberFormat="1" applyFont="1" applyFill="1" applyBorder="1" applyAlignment="1" applyProtection="1">
      <alignment horizontal="center" vertical="top"/>
      <protection hidden="1"/>
    </xf>
    <xf numFmtId="0" fontId="9" fillId="0" borderId="36" xfId="49" applyNumberFormat="1" applyFont="1" applyFill="1" applyBorder="1" applyAlignment="1" applyProtection="1">
      <alignment horizontal="center" vertical="top"/>
      <protection hidden="1"/>
    </xf>
    <xf numFmtId="0" fontId="9" fillId="0" borderId="37" xfId="49" applyNumberFormat="1" applyFont="1" applyFill="1" applyBorder="1" applyAlignment="1" applyProtection="1">
      <alignment horizontal="center" vertical="top"/>
      <protection hidden="1"/>
    </xf>
    <xf numFmtId="3" fontId="9" fillId="0" borderId="15" xfId="49" applyNumberFormat="1" applyFont="1" applyFill="1" applyBorder="1" applyAlignment="1" applyProtection="1">
      <alignment vertical="top"/>
      <protection hidden="1"/>
    </xf>
    <xf numFmtId="0" fontId="9" fillId="0" borderId="36" xfId="49" applyNumberFormat="1" applyFont="1" applyFill="1" applyBorder="1" applyAlignment="1" applyProtection="1">
      <alignment vertical="top" shrinkToFit="1"/>
      <protection hidden="1"/>
    </xf>
    <xf numFmtId="0" fontId="9" fillId="0" borderId="37" xfId="49" applyNumberFormat="1" applyFont="1" applyFill="1" applyBorder="1" applyAlignment="1" applyProtection="1">
      <alignment vertical="top" shrinkToFit="1"/>
      <protection hidden="1"/>
    </xf>
    <xf numFmtId="49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49" fontId="9" fillId="0" borderId="37" xfId="49" applyNumberFormat="1" applyFont="1" applyFill="1" applyBorder="1" applyAlignment="1" applyProtection="1">
      <alignment horizontal="center" vertical="center" wrapText="1"/>
      <protection hidden="1"/>
    </xf>
    <xf numFmtId="3" fontId="9" fillId="0" borderId="15" xfId="57" applyNumberFormat="1" applyFont="1" applyFill="1" applyBorder="1" applyAlignment="1" applyProtection="1">
      <alignment horizontal="right" vertical="center" wrapText="1"/>
      <protection hidden="1"/>
    </xf>
    <xf numFmtId="3" fontId="21" fillId="0" borderId="36" xfId="57" applyNumberFormat="1" applyFont="1" applyFill="1" applyBorder="1" applyAlignment="1" applyProtection="1">
      <alignment horizontal="right" vertical="center" wrapText="1"/>
      <protection hidden="1"/>
    </xf>
    <xf numFmtId="3" fontId="21" fillId="0" borderId="37" xfId="57" applyNumberFormat="1" applyFont="1" applyFill="1" applyBorder="1" applyAlignment="1" applyProtection="1">
      <alignment horizontal="right" vertical="center" wrapText="1"/>
      <protection hidden="1"/>
    </xf>
    <xf numFmtId="0" fontId="9" fillId="0" borderId="36" xfId="49" applyNumberFormat="1" applyFont="1" applyFill="1" applyBorder="1" applyAlignment="1" applyProtection="1">
      <alignment horizontal="left" vertical="center" shrinkToFit="1"/>
      <protection hidden="1"/>
    </xf>
    <xf numFmtId="0" fontId="9" fillId="0" borderId="37" xfId="49" applyNumberFormat="1" applyFont="1" applyFill="1" applyBorder="1" applyAlignment="1" applyProtection="1">
      <alignment horizontal="left" vertical="center" shrinkToFit="1"/>
      <protection hidden="1"/>
    </xf>
    <xf numFmtId="3" fontId="9" fillId="0" borderId="36" xfId="57" applyNumberFormat="1" applyFont="1" applyFill="1" applyBorder="1" applyAlignment="1" applyProtection="1">
      <alignment horizontal="right" vertical="center" wrapText="1"/>
      <protection hidden="1"/>
    </xf>
    <xf numFmtId="3" fontId="9" fillId="0" borderId="37" xfId="57" applyNumberFormat="1" applyFont="1" applyFill="1" applyBorder="1" applyAlignment="1" applyProtection="1">
      <alignment horizontal="right" vertical="center" wrapText="1"/>
      <protection hidden="1"/>
    </xf>
    <xf numFmtId="0" fontId="9" fillId="0" borderId="36" xfId="49" applyNumberFormat="1" applyFont="1" applyFill="1" applyBorder="1" applyAlignment="1" applyProtection="1">
      <alignment horizontal="left" vertical="center" wrapText="1"/>
      <protection hidden="1"/>
    </xf>
    <xf numFmtId="0" fontId="9" fillId="0" borderId="37" xfId="49" applyNumberFormat="1" applyFont="1" applyFill="1" applyBorder="1" applyAlignment="1" applyProtection="1">
      <alignment horizontal="left" vertical="center" wrapText="1"/>
      <protection hidden="1"/>
    </xf>
    <xf numFmtId="3" fontId="16" fillId="0" borderId="15" xfId="57" applyNumberFormat="1" applyFont="1" applyFill="1" applyBorder="1" applyAlignment="1" applyProtection="1">
      <alignment horizontal="right" vertical="center" wrapText="1"/>
      <protection hidden="1"/>
    </xf>
    <xf numFmtId="0" fontId="9" fillId="0" borderId="15" xfId="49" applyNumberFormat="1" applyFont="1" applyFill="1" applyBorder="1" applyAlignment="1" applyProtection="1">
      <alignment horizontal="left" vertical="center" wrapText="1"/>
      <protection hidden="1"/>
    </xf>
    <xf numFmtId="49" fontId="14" fillId="0" borderId="33" xfId="49" applyNumberFormat="1" applyFont="1" applyFill="1" applyBorder="1" applyAlignment="1" applyProtection="1">
      <alignment horizontal="right" vertical="center" wrapText="1"/>
      <protection hidden="1"/>
    </xf>
    <xf numFmtId="3" fontId="33" fillId="0" borderId="15" xfId="57" applyNumberFormat="1" applyFont="1" applyFill="1" applyBorder="1" applyAlignment="1" applyProtection="1">
      <alignment horizontal="right" vertical="center"/>
      <protection hidden="1"/>
    </xf>
    <xf numFmtId="0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9" fillId="0" borderId="36" xfId="49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49" applyNumberFormat="1" applyFont="1" applyFill="1" applyBorder="1" applyAlignment="1" applyProtection="1">
      <alignment horizontal="center" vertical="center" shrinkToFit="1"/>
      <protection hidden="1"/>
    </xf>
    <xf numFmtId="0" fontId="9" fillId="0" borderId="37" xfId="49" applyNumberFormat="1" applyFont="1" applyFill="1" applyBorder="1" applyAlignment="1" applyProtection="1">
      <alignment horizontal="center" vertical="center" shrinkToFit="1"/>
      <protection hidden="1"/>
    </xf>
    <xf numFmtId="0" fontId="9" fillId="0" borderId="19" xfId="49" applyNumberFormat="1" applyFont="1" applyFill="1" applyBorder="1" applyAlignment="1" applyProtection="1">
      <alignment horizontal="center" vertical="top" wrapText="1"/>
      <protection hidden="1"/>
    </xf>
    <xf numFmtId="0" fontId="9" fillId="0" borderId="20" xfId="49" applyNumberFormat="1" applyFont="1" applyFill="1" applyBorder="1" applyAlignment="1" applyProtection="1">
      <alignment horizontal="center" vertical="top" wrapText="1"/>
      <protection hidden="1"/>
    </xf>
    <xf numFmtId="0" fontId="9" fillId="0" borderId="21" xfId="49" applyNumberFormat="1" applyFont="1" applyFill="1" applyBorder="1" applyAlignment="1" applyProtection="1">
      <alignment horizontal="center" vertical="top" wrapText="1"/>
      <protection hidden="1"/>
    </xf>
    <xf numFmtId="14" fontId="24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49" applyNumberFormat="1" applyFont="1" applyFill="1" applyBorder="1" applyAlignment="1" applyProtection="1">
      <alignment horizontal="right" vertical="center" wrapText="1"/>
      <protection hidden="1"/>
    </xf>
    <xf numFmtId="0" fontId="9" fillId="0" borderId="33" xfId="49" applyNumberFormat="1" applyFont="1" applyFill="1" applyBorder="1" applyAlignment="1" applyProtection="1">
      <alignment horizontal="right" vertical="center" wrapText="1"/>
      <protection hidden="1"/>
    </xf>
    <xf numFmtId="3" fontId="33" fillId="0" borderId="36" xfId="49" applyNumberFormat="1" applyFont="1" applyFill="1" applyBorder="1" applyAlignment="1" applyProtection="1">
      <alignment vertical="center"/>
      <protection hidden="1"/>
    </xf>
    <xf numFmtId="3" fontId="33" fillId="0" borderId="37" xfId="49" applyNumberFormat="1" applyFont="1" applyFill="1" applyBorder="1" applyAlignment="1" applyProtection="1">
      <alignment vertical="center"/>
      <protection hidden="1"/>
    </xf>
    <xf numFmtId="0" fontId="9" fillId="0" borderId="36" xfId="49" applyNumberFormat="1" applyFont="1" applyFill="1" applyBorder="1" applyAlignment="1" applyProtection="1">
      <alignment horizontal="center" vertical="center"/>
      <protection hidden="1"/>
    </xf>
    <xf numFmtId="0" fontId="9" fillId="0" borderId="37" xfId="49" applyNumberFormat="1" applyFont="1" applyFill="1" applyBorder="1" applyAlignment="1" applyProtection="1">
      <alignment horizontal="center" vertical="center"/>
      <protection hidden="1"/>
    </xf>
    <xf numFmtId="0" fontId="9" fillId="0" borderId="0" xfId="49" applyNumberFormat="1" applyFont="1" applyFill="1" applyBorder="1" applyAlignment="1" applyProtection="1">
      <alignment vertical="center"/>
      <protection hidden="1"/>
    </xf>
    <xf numFmtId="0" fontId="9" fillId="0" borderId="34" xfId="49" applyNumberFormat="1" applyFont="1" applyFill="1" applyBorder="1" applyAlignment="1" applyProtection="1">
      <alignment horizontal="center" vertical="top"/>
      <protection hidden="1"/>
    </xf>
    <xf numFmtId="0" fontId="9" fillId="0" borderId="0" xfId="49" applyNumberFormat="1" applyFont="1" applyFill="1" applyBorder="1" applyAlignment="1" applyProtection="1">
      <alignment horizontal="center" vertical="top"/>
      <protection hidden="1"/>
    </xf>
    <xf numFmtId="0" fontId="14" fillId="0" borderId="0" xfId="49" applyNumberFormat="1" applyFont="1" applyFill="1" applyBorder="1" applyAlignment="1" applyProtection="1">
      <alignment vertical="center"/>
      <protection hidden="1"/>
    </xf>
    <xf numFmtId="14" fontId="9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49" applyNumberFormat="1" applyFont="1" applyFill="1" applyBorder="1" applyAlignment="1" applyProtection="1">
      <alignment horizontal="center" wrapText="1"/>
      <protection hidden="1"/>
    </xf>
    <xf numFmtId="0" fontId="9" fillId="0" borderId="30" xfId="49" applyNumberFormat="1" applyFont="1" applyFill="1" applyBorder="1" applyAlignment="1" applyProtection="1">
      <alignment horizontal="center" wrapText="1"/>
      <protection hidden="1"/>
    </xf>
    <xf numFmtId="0" fontId="9" fillId="0" borderId="41" xfId="49" applyNumberFormat="1" applyFont="1" applyFill="1" applyBorder="1" applyAlignment="1" applyProtection="1">
      <alignment horizontal="center" wrapText="1"/>
      <protection hidden="1"/>
    </xf>
    <xf numFmtId="191" fontId="14" fillId="0" borderId="15" xfId="49" applyNumberFormat="1" applyFont="1" applyFill="1" applyBorder="1" applyAlignment="1" applyProtection="1">
      <alignment horizontal="center" vertical="center" wrapText="1"/>
      <protection hidden="1"/>
    </xf>
    <xf numFmtId="3" fontId="33" fillId="0" borderId="40" xfId="57" applyNumberFormat="1" applyFont="1" applyFill="1" applyBorder="1" applyAlignment="1" applyProtection="1">
      <alignment horizontal="right" vertical="center"/>
      <protection hidden="1"/>
    </xf>
    <xf numFmtId="3" fontId="33" fillId="0" borderId="30" xfId="57" applyNumberFormat="1" applyFont="1" applyFill="1" applyBorder="1" applyAlignment="1" applyProtection="1">
      <alignment horizontal="right" vertical="center"/>
      <protection hidden="1"/>
    </xf>
    <xf numFmtId="3" fontId="33" fillId="0" borderId="41" xfId="57" applyNumberFormat="1" applyFont="1" applyFill="1" applyBorder="1" applyAlignment="1" applyProtection="1">
      <alignment horizontal="right" vertical="center"/>
      <protection hidden="1"/>
    </xf>
    <xf numFmtId="3" fontId="33" fillId="0" borderId="19" xfId="57" applyNumberFormat="1" applyFont="1" applyFill="1" applyBorder="1" applyAlignment="1" applyProtection="1">
      <alignment horizontal="right" vertical="center"/>
      <protection hidden="1"/>
    </xf>
    <xf numFmtId="3" fontId="33" fillId="0" borderId="20" xfId="57" applyNumberFormat="1" applyFont="1" applyFill="1" applyBorder="1" applyAlignment="1" applyProtection="1">
      <alignment horizontal="right" vertical="center"/>
      <protection hidden="1"/>
    </xf>
    <xf numFmtId="3" fontId="33" fillId="0" borderId="21" xfId="57" applyNumberFormat="1" applyFont="1" applyFill="1" applyBorder="1" applyAlignment="1" applyProtection="1">
      <alignment horizontal="right" vertical="center"/>
      <protection hidden="1"/>
    </xf>
    <xf numFmtId="3" fontId="33" fillId="0" borderId="40" xfId="49" applyNumberFormat="1" applyFont="1" applyFill="1" applyBorder="1" applyAlignment="1" applyProtection="1">
      <alignment horizontal="right" vertical="center"/>
      <protection hidden="1"/>
    </xf>
    <xf numFmtId="3" fontId="33" fillId="0" borderId="30" xfId="49" applyNumberFormat="1" applyFont="1" applyFill="1" applyBorder="1" applyAlignment="1" applyProtection="1">
      <alignment horizontal="right" vertical="center"/>
      <protection hidden="1"/>
    </xf>
    <xf numFmtId="3" fontId="33" fillId="0" borderId="41" xfId="49" applyNumberFormat="1" applyFont="1" applyFill="1" applyBorder="1" applyAlignment="1" applyProtection="1">
      <alignment horizontal="right" vertical="center"/>
      <protection hidden="1"/>
    </xf>
    <xf numFmtId="3" fontId="33" fillId="0" borderId="19" xfId="49" applyNumberFormat="1" applyFont="1" applyFill="1" applyBorder="1" applyAlignment="1" applyProtection="1">
      <alignment horizontal="right" vertical="center"/>
      <protection hidden="1"/>
    </xf>
    <xf numFmtId="3" fontId="33" fillId="0" borderId="20" xfId="49" applyNumberFormat="1" applyFont="1" applyFill="1" applyBorder="1" applyAlignment="1" applyProtection="1">
      <alignment horizontal="right" vertical="center"/>
      <protection hidden="1"/>
    </xf>
    <xf numFmtId="3" fontId="33" fillId="0" borderId="21" xfId="49" applyNumberFormat="1" applyFont="1" applyFill="1" applyBorder="1" applyAlignment="1" applyProtection="1">
      <alignment horizontal="right" vertical="center"/>
      <protection hidden="1"/>
    </xf>
    <xf numFmtId="0" fontId="9" fillId="0" borderId="40" xfId="49" applyNumberFormat="1" applyFont="1" applyFill="1" applyBorder="1" applyAlignment="1" applyProtection="1">
      <alignment vertical="center"/>
      <protection hidden="1"/>
    </xf>
    <xf numFmtId="0" fontId="9" fillId="0" borderId="30" xfId="49" applyNumberFormat="1" applyFont="1" applyFill="1" applyBorder="1" applyAlignment="1" applyProtection="1">
      <alignment vertical="center"/>
      <protection hidden="1"/>
    </xf>
    <xf numFmtId="0" fontId="9" fillId="0" borderId="41" xfId="49" applyNumberFormat="1" applyFont="1" applyFill="1" applyBorder="1" applyAlignment="1" applyProtection="1">
      <alignment vertical="center"/>
      <protection hidden="1"/>
    </xf>
    <xf numFmtId="0" fontId="9" fillId="0" borderId="19" xfId="49" applyNumberFormat="1" applyFont="1" applyFill="1" applyBorder="1" applyAlignment="1" applyProtection="1">
      <alignment vertical="center"/>
      <protection hidden="1"/>
    </xf>
    <xf numFmtId="0" fontId="9" fillId="0" borderId="20" xfId="49" applyNumberFormat="1" applyFont="1" applyFill="1" applyBorder="1" applyAlignment="1" applyProtection="1">
      <alignment vertical="center"/>
      <protection hidden="1"/>
    </xf>
    <xf numFmtId="0" fontId="9" fillId="0" borderId="21" xfId="49" applyNumberFormat="1" applyFont="1" applyFill="1" applyBorder="1" applyAlignment="1" applyProtection="1">
      <alignment vertical="center"/>
      <protection hidden="1"/>
    </xf>
    <xf numFmtId="191" fontId="32" fillId="0" borderId="29" xfId="57" applyNumberFormat="1" applyFont="1" applyFill="1" applyBorder="1" applyAlignment="1" applyProtection="1">
      <alignment horizontal="center" vertical="center"/>
      <protection hidden="1"/>
    </xf>
    <xf numFmtId="191" fontId="32" fillId="0" borderId="32" xfId="57" applyNumberFormat="1" applyFont="1" applyFill="1" applyBorder="1" applyAlignment="1" applyProtection="1">
      <alignment horizontal="center" vertical="center"/>
      <protection hidden="1"/>
    </xf>
    <xf numFmtId="0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3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7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3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7" xfId="49" applyNumberFormat="1" applyFont="1" applyFill="1" applyBorder="1" applyAlignment="1" applyProtection="1">
      <alignment horizontal="center" vertical="center" wrapText="1"/>
      <protection hidden="1"/>
    </xf>
    <xf numFmtId="191" fontId="32" fillId="0" borderId="29" xfId="49" applyNumberFormat="1" applyFont="1" applyFill="1" applyBorder="1" applyAlignment="1" applyProtection="1">
      <alignment horizontal="center" vertical="center"/>
      <protection hidden="1"/>
    </xf>
    <xf numFmtId="191" fontId="32" fillId="0" borderId="32" xfId="49" applyNumberFormat="1" applyFont="1" applyFill="1" applyBorder="1" applyAlignment="1" applyProtection="1">
      <alignment horizontal="center" vertical="center"/>
      <protection hidden="1"/>
    </xf>
    <xf numFmtId="0" fontId="14" fillId="0" borderId="30" xfId="49" applyNumberFormat="1" applyFont="1" applyFill="1" applyBorder="1" applyAlignment="1" applyProtection="1">
      <alignment horizontal="left" vertical="center"/>
      <protection locked="0"/>
    </xf>
    <xf numFmtId="0" fontId="14" fillId="0" borderId="41" xfId="49" applyNumberFormat="1" applyFont="1" applyFill="1" applyBorder="1" applyAlignment="1" applyProtection="1">
      <alignment horizontal="left" vertical="center"/>
      <protection locked="0"/>
    </xf>
    <xf numFmtId="0" fontId="14" fillId="0" borderId="34" xfId="49" applyNumberFormat="1" applyFont="1" applyFill="1" applyBorder="1" applyAlignment="1" applyProtection="1">
      <alignment horizontal="center" vertical="center"/>
      <protection hidden="1"/>
    </xf>
    <xf numFmtId="0" fontId="14" fillId="0" borderId="0" xfId="49" applyNumberFormat="1" applyFont="1" applyFill="1" applyBorder="1" applyAlignment="1" applyProtection="1">
      <alignment horizontal="center" vertical="center"/>
      <protection hidden="1"/>
    </xf>
    <xf numFmtId="0" fontId="9" fillId="0" borderId="33" xfId="49" applyNumberFormat="1" applyFont="1" applyFill="1" applyBorder="1" applyAlignment="1" applyProtection="1">
      <alignment horizontal="center" vertical="center"/>
      <protection hidden="1"/>
    </xf>
    <xf numFmtId="0" fontId="9" fillId="0" borderId="36" xfId="49" applyNumberFormat="1" applyFont="1" applyFill="1" applyBorder="1" applyAlignment="1" applyProtection="1">
      <alignment vertical="center"/>
      <protection hidden="1"/>
    </xf>
    <xf numFmtId="0" fontId="9" fillId="0" borderId="33" xfId="49" applyNumberFormat="1" applyFont="1" applyFill="1" applyBorder="1" applyAlignment="1" applyProtection="1">
      <alignment vertical="center"/>
      <protection hidden="1"/>
    </xf>
    <xf numFmtId="0" fontId="9" fillId="0" borderId="37" xfId="49" applyNumberFormat="1" applyFont="1" applyFill="1" applyBorder="1" applyAlignment="1" applyProtection="1">
      <alignment vertical="center"/>
      <protection hidden="1"/>
    </xf>
    <xf numFmtId="0" fontId="2" fillId="0" borderId="0" xfId="50" applyFont="1" applyFill="1" applyBorder="1" applyAlignment="1" applyProtection="1">
      <alignment horizontal="left" vertical="center"/>
      <protection locked="0"/>
    </xf>
    <xf numFmtId="0" fontId="2" fillId="0" borderId="35" xfId="50" applyFont="1" applyFill="1" applyBorder="1" applyAlignment="1" applyProtection="1">
      <alignment horizontal="left" vertical="center"/>
      <protection locked="0"/>
    </xf>
    <xf numFmtId="0" fontId="9" fillId="0" borderId="0" xfId="49" applyNumberFormat="1" applyFont="1" applyFill="1" applyBorder="1" applyAlignment="1" applyProtection="1">
      <alignment horizontal="left" vertical="top"/>
      <protection locked="0"/>
    </xf>
    <xf numFmtId="0" fontId="9" fillId="0" borderId="35" xfId="49" applyNumberFormat="1" applyFont="1" applyFill="1" applyBorder="1" applyAlignment="1" applyProtection="1">
      <alignment horizontal="left" vertical="top"/>
      <protection locked="0"/>
    </xf>
    <xf numFmtId="0" fontId="24" fillId="0" borderId="34" xfId="49" applyNumberFormat="1" applyFont="1" applyFill="1" applyBorder="1" applyAlignment="1" applyProtection="1">
      <alignment horizontal="center" vertical="top"/>
      <protection hidden="1"/>
    </xf>
    <xf numFmtId="0" fontId="24" fillId="0" borderId="0" xfId="49" applyNumberFormat="1" applyFont="1" applyFill="1" applyBorder="1" applyAlignment="1" applyProtection="1">
      <alignment horizontal="center" vertical="top"/>
      <protection hidden="1"/>
    </xf>
    <xf numFmtId="0" fontId="24" fillId="0" borderId="35" xfId="49" applyNumberFormat="1" applyFont="1" applyFill="1" applyBorder="1" applyAlignment="1" applyProtection="1">
      <alignment horizontal="center" vertical="top"/>
      <protection hidden="1"/>
    </xf>
    <xf numFmtId="0" fontId="9" fillId="0" borderId="33" xfId="49" applyNumberFormat="1" applyFont="1" applyFill="1" applyBorder="1" applyAlignment="1" applyProtection="1">
      <alignment horizontal="center" vertical="center"/>
      <protection hidden="1"/>
    </xf>
    <xf numFmtId="0" fontId="9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35" xfId="49" applyNumberFormat="1" applyFont="1" applyFill="1" applyBorder="1" applyAlignment="1" applyProtection="1">
      <alignment horizontal="left" vertical="center"/>
      <protection locked="0"/>
    </xf>
    <xf numFmtId="0" fontId="9" fillId="0" borderId="35" xfId="49" applyNumberFormat="1" applyFont="1" applyFill="1" applyBorder="1" applyAlignment="1" applyProtection="1">
      <alignment horizontal="center" vertical="top"/>
      <protection hidden="1"/>
    </xf>
    <xf numFmtId="14" fontId="9" fillId="0" borderId="34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0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35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34" xfId="49" applyNumberFormat="1" applyFont="1" applyFill="1" applyBorder="1" applyAlignment="1" applyProtection="1">
      <alignment horizontal="center" vertical="center" wrapText="1"/>
      <protection hidden="1"/>
    </xf>
    <xf numFmtId="14" fontId="9" fillId="0" borderId="3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24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34" xfId="49" applyNumberFormat="1" applyFont="1" applyFill="1" applyBorder="1" applyAlignment="1" applyProtection="1">
      <alignment vertical="center" wrapText="1" readingOrder="1"/>
      <protection hidden="1"/>
    </xf>
    <xf numFmtId="0" fontId="9" fillId="0" borderId="0" xfId="49" applyNumberFormat="1" applyFont="1" applyFill="1" applyBorder="1" applyAlignment="1" applyProtection="1">
      <alignment vertical="center" wrapText="1" readingOrder="1"/>
      <protection hidden="1"/>
    </xf>
    <xf numFmtId="0" fontId="14" fillId="0" borderId="34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9" applyNumberFormat="1" applyFont="1" applyFill="1" applyBorder="1" applyAlignment="1" applyProtection="1">
      <alignment horizontal="center" vertical="center" wrapText="1"/>
      <protection hidden="1"/>
    </xf>
    <xf numFmtId="0" fontId="14" fillId="0" borderId="35" xfId="49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aş Nakit" xfId="49"/>
    <cellStyle name="Normal_nakit_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28575</xdr:rowOff>
    </xdr:from>
    <xdr:to>
      <xdr:col>25</xdr:col>
      <xdr:colOff>0</xdr:colOff>
      <xdr:row>15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572375" y="1857375"/>
          <a:ext cx="0" cy="34290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5400000" scaled="1"/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PARAMETRELER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Belgelerim\YOLLUK\S&#252;rekli%20G&#246;rev%20Yollu&#287;u%20(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lluk"/>
      <sheetName val="Parametreler"/>
      <sheetName val="Nakit"/>
    </sheetNames>
    <sheetDataSet>
      <sheetData sheetId="1">
        <row r="5">
          <cell r="E5" t="str">
            <v>Cüneyt ŞENYURT</v>
          </cell>
          <cell r="AK5" t="str">
            <v>Eşi</v>
          </cell>
        </row>
        <row r="6">
          <cell r="AK6" t="str">
            <v>Oğlu</v>
          </cell>
        </row>
        <row r="7">
          <cell r="AK7" t="str">
            <v>Kızı</v>
          </cell>
        </row>
        <row r="8">
          <cell r="AK8" t="str">
            <v>Annesi</v>
          </cell>
        </row>
        <row r="9">
          <cell r="AK9" t="str">
            <v>Babası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70" zoomScalePageLayoutView="0" workbookViewId="0" topLeftCell="B5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45"/>
  </sheetPr>
  <dimension ref="A1:AM27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.75390625" style="1" customWidth="1"/>
    <col min="2" max="2" width="2.00390625" style="2" customWidth="1"/>
    <col min="3" max="3" width="19.125" style="2" bestFit="1" customWidth="1"/>
    <col min="4" max="4" width="0.875" style="2" customWidth="1"/>
    <col min="5" max="6" width="5.75390625" style="2" customWidth="1"/>
    <col min="7" max="7" width="18.75390625" style="2" customWidth="1"/>
    <col min="8" max="8" width="1.75390625" style="2" customWidth="1"/>
    <col min="9" max="9" width="12.75390625" style="2" customWidth="1"/>
    <col min="10" max="10" width="0.875" style="2" customWidth="1"/>
    <col min="11" max="11" width="13.75390625" style="2" customWidth="1"/>
    <col min="12" max="12" width="7.75390625" style="2" customWidth="1"/>
    <col min="13" max="13" width="2.00390625" style="2" customWidth="1"/>
    <col min="14" max="14" width="2.75390625" style="2" customWidth="1"/>
    <col min="15" max="15" width="4.75390625" style="2" customWidth="1"/>
    <col min="16" max="16" width="3.75390625" style="2" customWidth="1"/>
    <col min="17" max="17" width="9.75390625" style="2" customWidth="1"/>
    <col min="18" max="18" width="14.875" style="2" hidden="1" customWidth="1"/>
    <col min="19" max="19" width="6.75390625" style="2" customWidth="1"/>
    <col min="20" max="20" width="5.75390625" style="2" customWidth="1"/>
    <col min="21" max="21" width="8.75390625" style="2" customWidth="1"/>
    <col min="22" max="38" width="9.125" style="2" customWidth="1"/>
    <col min="39" max="39" width="9.125" style="2" hidden="1" customWidth="1"/>
    <col min="40" max="16384" width="9.125" style="2" customWidth="1"/>
  </cols>
  <sheetData>
    <row r="1" spans="38:39" ht="9" customHeight="1">
      <c r="AL1" s="3"/>
      <c r="AM1" s="3"/>
    </row>
    <row r="2" spans="1:39" ht="6" customHeight="1">
      <c r="A2" s="4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AL2" s="3"/>
      <c r="AM2" s="3"/>
    </row>
    <row r="3" spans="1:39" ht="21" customHeight="1" thickBot="1">
      <c r="A3" s="4" t="b">
        <v>1</v>
      </c>
      <c r="B3" s="8"/>
      <c r="C3" s="276" t="s">
        <v>98</v>
      </c>
      <c r="D3" s="277"/>
      <c r="E3" s="277"/>
      <c r="F3" s="277"/>
      <c r="G3" s="277"/>
      <c r="H3" s="277"/>
      <c r="I3" s="277"/>
      <c r="J3" s="277"/>
      <c r="K3" s="277"/>
      <c r="L3" s="278"/>
      <c r="M3" s="9"/>
      <c r="O3" s="279"/>
      <c r="P3" s="279"/>
      <c r="Q3" s="279"/>
      <c r="R3" s="279"/>
      <c r="S3" s="279"/>
      <c r="T3" s="279"/>
      <c r="U3" s="279"/>
      <c r="AL3" s="3"/>
      <c r="AM3" s="3"/>
    </row>
    <row r="4" spans="1:39" ht="13.5" thickBot="1">
      <c r="A4" s="4" t="b">
        <v>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  <c r="O4" s="281"/>
      <c r="P4" s="281"/>
      <c r="Q4" s="98"/>
      <c r="R4" s="98"/>
      <c r="S4" s="98"/>
      <c r="T4" s="281"/>
      <c r="U4" s="281"/>
      <c r="AL4" s="3"/>
      <c r="AM4" s="11"/>
    </row>
    <row r="5" spans="1:39" ht="13.5" customHeight="1" thickBot="1" thickTop="1">
      <c r="A5" s="1" t="b">
        <v>0</v>
      </c>
      <c r="B5" s="8"/>
      <c r="C5" s="12" t="s">
        <v>0</v>
      </c>
      <c r="D5" s="12"/>
      <c r="E5" s="273"/>
      <c r="F5" s="274"/>
      <c r="G5" s="275"/>
      <c r="H5" s="13"/>
      <c r="I5" s="280" t="s">
        <v>99</v>
      </c>
      <c r="J5" s="280"/>
      <c r="K5" s="14" t="s">
        <v>0</v>
      </c>
      <c r="L5" s="14" t="s">
        <v>100</v>
      </c>
      <c r="M5" s="9"/>
      <c r="O5" s="266"/>
      <c r="P5" s="266"/>
      <c r="Q5" s="265"/>
      <c r="R5" s="265"/>
      <c r="S5" s="74"/>
      <c r="T5" s="265"/>
      <c r="U5" s="265"/>
      <c r="AL5" s="3"/>
      <c r="AM5" s="11" t="s">
        <v>101</v>
      </c>
    </row>
    <row r="6" spans="1:39" ht="13.5" customHeight="1" thickBot="1" thickTop="1">
      <c r="A6" s="1" t="b">
        <v>1</v>
      </c>
      <c r="B6" s="8"/>
      <c r="C6" s="12" t="s">
        <v>102</v>
      </c>
      <c r="D6" s="12"/>
      <c r="E6" s="267" t="s">
        <v>171</v>
      </c>
      <c r="F6" s="268"/>
      <c r="G6" s="269"/>
      <c r="H6" s="13"/>
      <c r="I6" s="12" t="s">
        <v>103</v>
      </c>
      <c r="J6" s="12"/>
      <c r="K6" s="44"/>
      <c r="L6" s="45"/>
      <c r="M6" s="9"/>
      <c r="O6" s="266"/>
      <c r="P6" s="266"/>
      <c r="Q6" s="265"/>
      <c r="R6" s="265"/>
      <c r="S6" s="74"/>
      <c r="T6" s="265"/>
      <c r="U6" s="265"/>
      <c r="AL6" s="3"/>
      <c r="AM6" s="11" t="s">
        <v>104</v>
      </c>
    </row>
    <row r="7" spans="1:39" ht="13.5" customHeight="1" thickTop="1">
      <c r="A7" s="1" t="b">
        <v>1</v>
      </c>
      <c r="B7" s="8"/>
      <c r="C7" s="12" t="s">
        <v>105</v>
      </c>
      <c r="D7" s="12"/>
      <c r="E7" s="270" t="s">
        <v>197</v>
      </c>
      <c r="F7" s="271"/>
      <c r="G7" s="272"/>
      <c r="H7" s="13"/>
      <c r="I7" s="12" t="s">
        <v>106</v>
      </c>
      <c r="J7" s="12"/>
      <c r="K7" s="44"/>
      <c r="L7" s="47"/>
      <c r="M7" s="9"/>
      <c r="O7" s="266"/>
      <c r="P7" s="266"/>
      <c r="Q7" s="265"/>
      <c r="R7" s="265"/>
      <c r="S7" s="74"/>
      <c r="T7" s="265"/>
      <c r="U7" s="265"/>
      <c r="AL7" s="3"/>
      <c r="AM7" s="11" t="s">
        <v>107</v>
      </c>
    </row>
    <row r="8" spans="1:39" ht="13.5" customHeight="1">
      <c r="A8" s="1" t="b">
        <v>1</v>
      </c>
      <c r="B8" s="8"/>
      <c r="C8" s="12" t="s">
        <v>108</v>
      </c>
      <c r="D8" s="12"/>
      <c r="E8" s="267"/>
      <c r="F8" s="268"/>
      <c r="G8" s="269"/>
      <c r="H8" s="13"/>
      <c r="I8" s="12" t="s">
        <v>109</v>
      </c>
      <c r="J8" s="12"/>
      <c r="K8" s="46"/>
      <c r="L8" s="47"/>
      <c r="M8" s="9"/>
      <c r="O8" s="266"/>
      <c r="P8" s="266"/>
      <c r="Q8" s="265"/>
      <c r="R8" s="265"/>
      <c r="S8" s="74"/>
      <c r="T8" s="265"/>
      <c r="U8" s="265"/>
      <c r="AL8" s="3"/>
      <c r="AM8" s="11" t="s">
        <v>110</v>
      </c>
    </row>
    <row r="9" spans="2:39" ht="13.5" customHeight="1" thickBot="1">
      <c r="B9" s="8"/>
      <c r="C9" s="12" t="s">
        <v>121</v>
      </c>
      <c r="D9" s="12"/>
      <c r="E9" s="267" t="s">
        <v>192</v>
      </c>
      <c r="F9" s="268"/>
      <c r="G9" s="269"/>
      <c r="H9" s="13"/>
      <c r="I9" s="12" t="s">
        <v>111</v>
      </c>
      <c r="J9" s="12"/>
      <c r="K9" s="48"/>
      <c r="L9" s="49"/>
      <c r="M9" s="9"/>
      <c r="O9" s="266"/>
      <c r="P9" s="266"/>
      <c r="Q9" s="265"/>
      <c r="R9" s="265"/>
      <c r="S9" s="74"/>
      <c r="T9" s="265"/>
      <c r="U9" s="265"/>
      <c r="AM9" s="11" t="s">
        <v>112</v>
      </c>
    </row>
    <row r="10" spans="2:21" ht="13.5" customHeight="1" thickBot="1" thickTop="1">
      <c r="B10" s="8"/>
      <c r="C10" s="12" t="s">
        <v>130</v>
      </c>
      <c r="D10" s="12"/>
      <c r="E10" s="270" t="s">
        <v>193</v>
      </c>
      <c r="F10" s="271"/>
      <c r="G10" s="272"/>
      <c r="H10" s="16"/>
      <c r="I10" s="12"/>
      <c r="J10" s="12"/>
      <c r="K10" s="51"/>
      <c r="L10" s="52"/>
      <c r="M10" s="9"/>
      <c r="O10" s="33"/>
      <c r="P10" s="33"/>
      <c r="Q10" s="18"/>
      <c r="R10" s="18"/>
      <c r="S10" s="33"/>
      <c r="T10" s="34"/>
      <c r="U10" s="18"/>
    </row>
    <row r="11" spans="2:21" ht="13.5" customHeight="1" thickBot="1" thickTop="1">
      <c r="B11" s="8"/>
      <c r="C11" s="12" t="s">
        <v>131</v>
      </c>
      <c r="D11" s="12"/>
      <c r="E11" s="258"/>
      <c r="F11" s="259"/>
      <c r="G11" s="260"/>
      <c r="H11" s="13"/>
      <c r="I11" s="250" t="s">
        <v>170</v>
      </c>
      <c r="J11" s="251"/>
      <c r="K11" s="252"/>
      <c r="L11" s="112">
        <v>2</v>
      </c>
      <c r="M11" s="9"/>
      <c r="O11" s="19"/>
      <c r="P11" s="19"/>
      <c r="Q11" s="18"/>
      <c r="R11" s="18"/>
      <c r="S11" s="19"/>
      <c r="T11" s="19"/>
      <c r="U11" s="19"/>
    </row>
    <row r="12" spans="2:21" ht="13.5" customHeight="1" thickBot="1" thickTop="1">
      <c r="B12" s="8"/>
      <c r="C12" s="15"/>
      <c r="D12" s="12"/>
      <c r="E12" s="13"/>
      <c r="F12" s="13"/>
      <c r="G12" s="13"/>
      <c r="H12" s="13"/>
      <c r="I12" s="253"/>
      <c r="J12" s="254"/>
      <c r="K12" s="255"/>
      <c r="L12" s="113"/>
      <c r="M12" s="9"/>
      <c r="O12" s="264" t="s">
        <v>113</v>
      </c>
      <c r="P12" s="264"/>
      <c r="Q12" s="264"/>
      <c r="R12" s="35"/>
      <c r="S12" s="50"/>
      <c r="T12" s="17"/>
      <c r="U12" s="17"/>
    </row>
    <row r="13" spans="2:13" ht="13.5" customHeight="1" thickTop="1">
      <c r="B13" s="303" t="s">
        <v>127</v>
      </c>
      <c r="C13" s="304"/>
      <c r="D13" s="12"/>
      <c r="E13" s="273"/>
      <c r="F13" s="274"/>
      <c r="G13" s="275"/>
      <c r="H13" s="13"/>
      <c r="I13" s="111"/>
      <c r="J13" s="12"/>
      <c r="K13" s="51"/>
      <c r="L13" s="52"/>
      <c r="M13" s="9"/>
    </row>
    <row r="14" spans="2:21" ht="13.5" customHeight="1" thickBot="1">
      <c r="B14" s="303" t="s">
        <v>114</v>
      </c>
      <c r="C14" s="304"/>
      <c r="D14" s="20"/>
      <c r="E14" s="267"/>
      <c r="F14" s="268"/>
      <c r="G14" s="269"/>
      <c r="H14" s="13"/>
      <c r="I14" s="12"/>
      <c r="J14" s="12"/>
      <c r="K14" s="51"/>
      <c r="L14" s="52"/>
      <c r="M14" s="9"/>
      <c r="O14" s="246" t="s">
        <v>162</v>
      </c>
      <c r="P14" s="246"/>
      <c r="Q14" s="246"/>
      <c r="R14" s="246"/>
      <c r="S14" s="246"/>
      <c r="T14" s="246"/>
      <c r="U14" s="246"/>
    </row>
    <row r="15" spans="2:21" ht="13.5" customHeight="1" thickBot="1" thickTop="1">
      <c r="B15" s="291" t="s">
        <v>128</v>
      </c>
      <c r="C15" s="292"/>
      <c r="D15" s="12"/>
      <c r="E15" s="273"/>
      <c r="F15" s="274"/>
      <c r="G15" s="275"/>
      <c r="H15" s="13"/>
      <c r="I15" s="12" t="s">
        <v>163</v>
      </c>
      <c r="J15" s="12"/>
      <c r="K15" s="256">
        <f ca="1">TODAY()</f>
        <v>43424</v>
      </c>
      <c r="L15" s="257"/>
      <c r="M15" s="9"/>
      <c r="O15" s="247" t="s">
        <v>115</v>
      </c>
      <c r="P15" s="247"/>
      <c r="Q15" s="21" t="s">
        <v>116</v>
      </c>
      <c r="R15" s="21"/>
      <c r="S15" s="21" t="s">
        <v>117</v>
      </c>
      <c r="T15" s="247" t="s">
        <v>118</v>
      </c>
      <c r="U15" s="247"/>
    </row>
    <row r="16" spans="2:22" ht="13.5" customHeight="1" thickBot="1" thickTop="1">
      <c r="B16" s="291" t="s">
        <v>114</v>
      </c>
      <c r="C16" s="292"/>
      <c r="D16" s="20"/>
      <c r="E16" s="267" t="s">
        <v>195</v>
      </c>
      <c r="F16" s="268"/>
      <c r="G16" s="269"/>
      <c r="H16" s="13"/>
      <c r="I16" s="22"/>
      <c r="J16" s="22"/>
      <c r="K16" s="22"/>
      <c r="L16" s="22"/>
      <c r="M16" s="9"/>
      <c r="O16" s="261">
        <v>2002</v>
      </c>
      <c r="P16" s="261"/>
      <c r="Q16" s="248">
        <v>10</v>
      </c>
      <c r="R16" s="249"/>
      <c r="S16" s="53">
        <v>9</v>
      </c>
      <c r="T16" s="248">
        <v>8</v>
      </c>
      <c r="U16" s="249"/>
      <c r="V16" s="23"/>
    </row>
    <row r="17" spans="2:22" ht="13.5" customHeight="1" thickTop="1">
      <c r="B17" s="303" t="s">
        <v>96</v>
      </c>
      <c r="C17" s="304"/>
      <c r="D17" s="12"/>
      <c r="E17" s="267"/>
      <c r="F17" s="268"/>
      <c r="G17" s="269"/>
      <c r="H17" s="13"/>
      <c r="I17" s="12" t="s">
        <v>122</v>
      </c>
      <c r="J17" s="12"/>
      <c r="K17" s="284">
        <v>1</v>
      </c>
      <c r="L17" s="285"/>
      <c r="M17" s="24"/>
      <c r="O17" s="261">
        <v>2003</v>
      </c>
      <c r="P17" s="261"/>
      <c r="Q17" s="248">
        <v>12</v>
      </c>
      <c r="R17" s="249"/>
      <c r="S17" s="53">
        <v>11</v>
      </c>
      <c r="T17" s="248">
        <v>10</v>
      </c>
      <c r="U17" s="249"/>
      <c r="V17" s="23"/>
    </row>
    <row r="18" spans="2:22" ht="13.5" customHeight="1">
      <c r="B18" s="303" t="s">
        <v>114</v>
      </c>
      <c r="C18" s="304"/>
      <c r="D18" s="20"/>
      <c r="E18" s="267"/>
      <c r="F18" s="268"/>
      <c r="G18" s="269"/>
      <c r="H18" s="13"/>
      <c r="I18" s="12" t="s">
        <v>152</v>
      </c>
      <c r="J18" s="12"/>
      <c r="K18" s="286"/>
      <c r="L18" s="287"/>
      <c r="M18" s="25"/>
      <c r="O18" s="261">
        <v>2004</v>
      </c>
      <c r="P18" s="261"/>
      <c r="Q18" s="248">
        <v>15</v>
      </c>
      <c r="R18" s="249"/>
      <c r="S18" s="53">
        <v>14</v>
      </c>
      <c r="T18" s="248">
        <v>13</v>
      </c>
      <c r="U18" s="249"/>
      <c r="V18" s="23"/>
    </row>
    <row r="19" spans="2:22" ht="13.5" customHeight="1">
      <c r="B19" s="291" t="s">
        <v>97</v>
      </c>
      <c r="C19" s="292"/>
      <c r="D19" s="12"/>
      <c r="E19" s="267"/>
      <c r="F19" s="268"/>
      <c r="G19" s="269"/>
      <c r="H19" s="13"/>
      <c r="I19" s="12" t="s">
        <v>119</v>
      </c>
      <c r="J19" s="12"/>
      <c r="K19" s="282">
        <v>38.75</v>
      </c>
      <c r="L19" s="283"/>
      <c r="M19" s="25"/>
      <c r="O19" s="261">
        <v>2005</v>
      </c>
      <c r="P19" s="261"/>
      <c r="Q19" s="248">
        <v>19.2</v>
      </c>
      <c r="R19" s="249"/>
      <c r="S19" s="53">
        <v>16.8</v>
      </c>
      <c r="T19" s="248">
        <v>15.6</v>
      </c>
      <c r="U19" s="249"/>
      <c r="V19" s="23"/>
    </row>
    <row r="20" spans="2:22" ht="13.5" customHeight="1">
      <c r="B20" s="291" t="s">
        <v>114</v>
      </c>
      <c r="C20" s="292"/>
      <c r="D20" s="20"/>
      <c r="E20" s="267"/>
      <c r="F20" s="268"/>
      <c r="G20" s="269"/>
      <c r="H20" s="13"/>
      <c r="I20" s="12" t="s">
        <v>123</v>
      </c>
      <c r="J20" s="12"/>
      <c r="K20" s="282">
        <v>15</v>
      </c>
      <c r="L20" s="283"/>
      <c r="M20" s="24"/>
      <c r="O20" s="261">
        <v>2006</v>
      </c>
      <c r="P20" s="261"/>
      <c r="Q20" s="248">
        <v>20.5</v>
      </c>
      <c r="R20" s="249"/>
      <c r="S20" s="53">
        <v>18</v>
      </c>
      <c r="T20" s="248">
        <v>17</v>
      </c>
      <c r="U20" s="249"/>
      <c r="V20" s="23"/>
    </row>
    <row r="21" spans="2:21" ht="13.5" customHeight="1">
      <c r="B21" s="8"/>
      <c r="C21" s="20" t="s">
        <v>132</v>
      </c>
      <c r="D21" s="12"/>
      <c r="E21" s="270" t="s">
        <v>185</v>
      </c>
      <c r="F21" s="271"/>
      <c r="G21" s="272"/>
      <c r="H21" s="13"/>
      <c r="I21" s="12" t="s">
        <v>124</v>
      </c>
      <c r="J21" s="12"/>
      <c r="K21" s="241" t="s">
        <v>196</v>
      </c>
      <c r="L21" s="242"/>
      <c r="M21" s="24"/>
      <c r="O21" s="300" t="s">
        <v>186</v>
      </c>
      <c r="P21" s="300"/>
      <c r="Q21" s="301">
        <v>20</v>
      </c>
      <c r="R21" s="302"/>
      <c r="S21" s="114">
        <v>20</v>
      </c>
      <c r="T21" s="301">
        <v>20.5</v>
      </c>
      <c r="U21" s="302"/>
    </row>
    <row r="22" spans="2:13" ht="13.5" customHeight="1">
      <c r="B22" s="8"/>
      <c r="C22" s="20" t="s">
        <v>133</v>
      </c>
      <c r="D22" s="12"/>
      <c r="E22" s="288" t="s">
        <v>192</v>
      </c>
      <c r="F22" s="289"/>
      <c r="G22" s="290"/>
      <c r="H22" s="13"/>
      <c r="I22" s="12" t="s">
        <v>125</v>
      </c>
      <c r="J22" s="12"/>
      <c r="K22" s="262" t="s">
        <v>198</v>
      </c>
      <c r="L22" s="263"/>
      <c r="M22" s="24"/>
    </row>
    <row r="23" spans="2:13" ht="13.5" customHeight="1">
      <c r="B23" s="8"/>
      <c r="C23" s="20" t="s">
        <v>129</v>
      </c>
      <c r="D23" s="12"/>
      <c r="E23" s="41">
        <v>13</v>
      </c>
      <c r="F23" s="42">
        <v>1</v>
      </c>
      <c r="G23" s="43">
        <v>285</v>
      </c>
      <c r="H23" s="13"/>
      <c r="I23" s="12" t="s">
        <v>120</v>
      </c>
      <c r="J23" s="12"/>
      <c r="K23" s="262">
        <v>48</v>
      </c>
      <c r="L23" s="263"/>
      <c r="M23" s="26"/>
    </row>
    <row r="24" spans="2:13" ht="13.5" customHeight="1">
      <c r="B24" s="8"/>
      <c r="C24" s="20" t="s">
        <v>52</v>
      </c>
      <c r="D24" s="12"/>
      <c r="E24" s="297" t="s">
        <v>53</v>
      </c>
      <c r="F24" s="298"/>
      <c r="G24" s="299"/>
      <c r="H24" s="27"/>
      <c r="I24" s="12" t="s">
        <v>126</v>
      </c>
      <c r="J24" s="12"/>
      <c r="K24" s="293">
        <f ca="1">TODAY()</f>
        <v>43424</v>
      </c>
      <c r="L24" s="294"/>
      <c r="M24" s="9"/>
    </row>
    <row r="25" spans="2:13" ht="13.5" customHeight="1" thickBot="1">
      <c r="B25" s="8"/>
      <c r="C25" s="20" t="s">
        <v>56</v>
      </c>
      <c r="D25" s="12"/>
      <c r="E25" s="267" t="s">
        <v>194</v>
      </c>
      <c r="F25" s="268"/>
      <c r="G25" s="269"/>
      <c r="H25" s="27"/>
      <c r="I25" s="12" t="s">
        <v>43</v>
      </c>
      <c r="J25" s="12"/>
      <c r="K25" s="295">
        <v>2018</v>
      </c>
      <c r="L25" s="296"/>
      <c r="M25" s="9"/>
    </row>
    <row r="26" spans="2:13" ht="13.5" customHeight="1" thickBot="1" thickTop="1">
      <c r="B26" s="8"/>
      <c r="C26" s="20" t="s">
        <v>161</v>
      </c>
      <c r="D26" s="36"/>
      <c r="E26" s="258"/>
      <c r="F26" s="259"/>
      <c r="G26" s="260"/>
      <c r="H26" s="27"/>
      <c r="I26" s="27"/>
      <c r="J26" s="27"/>
      <c r="K26" s="27"/>
      <c r="L26" s="27"/>
      <c r="M26" s="9"/>
    </row>
    <row r="27" spans="2:13" ht="12" customHeight="1" thickBot="1" thickTop="1">
      <c r="B27" s="28"/>
      <c r="C27" s="29"/>
      <c r="D27" s="29"/>
      <c r="E27" s="30"/>
      <c r="F27" s="30"/>
      <c r="G27" s="30"/>
      <c r="H27" s="31"/>
      <c r="I27" s="31"/>
      <c r="J27" s="31"/>
      <c r="K27" s="31"/>
      <c r="L27" s="31"/>
      <c r="M27" s="32"/>
    </row>
  </sheetData>
  <sheetProtection password="EDB5" sheet="1" objects="1" scenarios="1"/>
  <mergeCells count="80">
    <mergeCell ref="O21:P21"/>
    <mergeCell ref="Q21:R21"/>
    <mergeCell ref="T21:U21"/>
    <mergeCell ref="E21:G21"/>
    <mergeCell ref="B13:C13"/>
    <mergeCell ref="B14:C14"/>
    <mergeCell ref="B15:C15"/>
    <mergeCell ref="B16:C16"/>
    <mergeCell ref="B17:C17"/>
    <mergeCell ref="B18:C18"/>
    <mergeCell ref="B19:C19"/>
    <mergeCell ref="B20:C20"/>
    <mergeCell ref="E18:G18"/>
    <mergeCell ref="K24:L24"/>
    <mergeCell ref="K25:L25"/>
    <mergeCell ref="E8:G8"/>
    <mergeCell ref="E9:G9"/>
    <mergeCell ref="E13:G13"/>
    <mergeCell ref="E24:G24"/>
    <mergeCell ref="E25:G25"/>
    <mergeCell ref="E19:G19"/>
    <mergeCell ref="E20:G20"/>
    <mergeCell ref="K23:L23"/>
    <mergeCell ref="K20:L20"/>
    <mergeCell ref="E10:G10"/>
    <mergeCell ref="E11:G11"/>
    <mergeCell ref="E14:G14"/>
    <mergeCell ref="K18:L18"/>
    <mergeCell ref="E22:G22"/>
    <mergeCell ref="E15:G15"/>
    <mergeCell ref="E16:G16"/>
    <mergeCell ref="E17:G17"/>
    <mergeCell ref="T20:U20"/>
    <mergeCell ref="K19:L19"/>
    <mergeCell ref="O19:P19"/>
    <mergeCell ref="Q19:R19"/>
    <mergeCell ref="T19:U19"/>
    <mergeCell ref="T18:U18"/>
    <mergeCell ref="O16:P16"/>
    <mergeCell ref="K17:L17"/>
    <mergeCell ref="C3:L3"/>
    <mergeCell ref="O3:U3"/>
    <mergeCell ref="I5:J5"/>
    <mergeCell ref="O4:P4"/>
    <mergeCell ref="T4:U4"/>
    <mergeCell ref="O5:P5"/>
    <mergeCell ref="Q5:R5"/>
    <mergeCell ref="E6:G6"/>
    <mergeCell ref="E7:G7"/>
    <mergeCell ref="T5:U5"/>
    <mergeCell ref="E5:G5"/>
    <mergeCell ref="O6:P6"/>
    <mergeCell ref="Q6:R6"/>
    <mergeCell ref="T6:U6"/>
    <mergeCell ref="O7:P7"/>
    <mergeCell ref="Q7:R7"/>
    <mergeCell ref="T7:U7"/>
    <mergeCell ref="T8:U8"/>
    <mergeCell ref="O9:P9"/>
    <mergeCell ref="Q9:R9"/>
    <mergeCell ref="T9:U9"/>
    <mergeCell ref="Q8:R8"/>
    <mergeCell ref="O8:P8"/>
    <mergeCell ref="I11:K12"/>
    <mergeCell ref="K15:L15"/>
    <mergeCell ref="E26:G26"/>
    <mergeCell ref="O20:P20"/>
    <mergeCell ref="K22:L22"/>
    <mergeCell ref="O12:Q12"/>
    <mergeCell ref="O18:P18"/>
    <mergeCell ref="Q18:R18"/>
    <mergeCell ref="Q20:R20"/>
    <mergeCell ref="O17:P17"/>
    <mergeCell ref="O14:U14"/>
    <mergeCell ref="O15:P15"/>
    <mergeCell ref="Q17:R17"/>
    <mergeCell ref="T17:U17"/>
    <mergeCell ref="T15:U15"/>
    <mergeCell ref="Q16:R16"/>
    <mergeCell ref="T16:U16"/>
  </mergeCells>
  <dataValidations count="10">
    <dataValidation type="whole" operator="equal" allowBlank="1" showErrorMessage="1" errorTitle="U Y A R I" error="Buraya veri giremezsiniz." sqref="S10:U10">
      <formula1>-100</formula1>
    </dataValidation>
    <dataValidation allowBlank="1" sqref="H12"/>
    <dataValidation type="list" allowBlank="1" sqref="L10 L13:L14">
      <formula1>"Eşi,Oğlu,Kızı,Annesi,Babası"</formula1>
    </dataValidation>
    <dataValidation allowBlank="1" showInputMessage="1" showErrorMessage="1" promptTitle="YEVMİYE BİLGİLERİ" prompt="Bilgi amaçlı hazırlanmıştır.&#10;Yer değiştirmenin yapıldığı yılda bulunan dereceye ait bilgi soldaki menüde bulunan &quot;Gündeliği&quot; başlığı ile belirtilen yere yazılmalıdır." sqref="O14:U21"/>
    <dataValidation allowBlank="1" showInputMessage="1" showErrorMessage="1" promptTitle="EK GÖSTERGE BİLGİLERİ" prompt="Bilgi amaçlı hazırlanmıştır.&#10;Yer değiştirmenin yapıldığı yılda bulunan dereceye ait bilgi sol alttaki menüde bulunan &quot;Ek Göstergesi&quot; başlığı ile belirtilen yere yazılmalıdır." sqref="O3:U9"/>
    <dataValidation allowBlank="1" showInputMessage="1" showErrorMessage="1" promptTitle="BUGÜN" prompt="Bilgisayar sisteminizdeki güncel tarihtir. Yasal faiz hesaplaması için bu tarih dikkate alınacaktır." sqref="K15:L15"/>
    <dataValidation type="list" allowBlank="1" showInputMessage="1" promptTitle="DİKKAT!" prompt="Personelin yolluk alacağı yakını yoksa bu bölüm mutlaka boş bırakılacaktır." sqref="L6:L9">
      <formula1>"Eşi,Oğlu,Kızı,Annesi,Babası"</formula1>
    </dataValidation>
    <dataValidation allowBlank="1" showInputMessage="1" promptTitle="DİKKAT!" prompt="Personelin yolluk alacağı yakını yoksa bu bölüm mutlaka boş bırakılacaktır." sqref="K6:K9"/>
    <dataValidation allowBlank="1" showInputMessage="1" showErrorMessage="1" promptTitle="YASAL FAİZ ORANI" prompt="Kanunla kabul edilen resmi faiz oranıdır." sqref="S12"/>
    <dataValidation allowBlank="1" showInputMessage="1" showErrorMessage="1" promptTitle="EK GÖSTERGESİ" prompt="Bu bölüm hesaplamalarda kullanılmamaktadır.&#10;Ayrılma tarihindeki Derece/Kademeye ait Ek Gösterge bilgisi buraya yazılabilir." sqref="I18:L18"/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40"/>
  </sheetPr>
  <dimension ref="A1:O38"/>
  <sheetViews>
    <sheetView zoomScalePageLayoutView="0" workbookViewId="0" topLeftCell="A1">
      <selection activeCell="C2" sqref="C2:H2"/>
    </sheetView>
  </sheetViews>
  <sheetFormatPr defaultColWidth="9.00390625" defaultRowHeight="12.75"/>
  <cols>
    <col min="1" max="1" width="18.125" style="132" customWidth="1"/>
    <col min="2" max="2" width="15.125" style="132" bestFit="1" customWidth="1"/>
    <col min="3" max="3" width="20.25390625" style="132" customWidth="1"/>
    <col min="4" max="4" width="9.125" style="132" customWidth="1"/>
    <col min="5" max="5" width="8.00390625" style="132" customWidth="1"/>
    <col min="6" max="11" width="9.125" style="132" customWidth="1"/>
    <col min="12" max="12" width="16.00390625" style="132" customWidth="1"/>
    <col min="13" max="16384" width="9.125" style="132" customWidth="1"/>
  </cols>
  <sheetData>
    <row r="1" spans="1:12" ht="12.75">
      <c r="A1" s="130" t="s">
        <v>1</v>
      </c>
      <c r="B1" s="131">
        <f>Bilgiler!E5</f>
        <v>0</v>
      </c>
      <c r="I1" s="317" t="s">
        <v>6</v>
      </c>
      <c r="J1" s="318"/>
      <c r="K1" s="319">
        <f>Bilgiler!E26</f>
        <v>0</v>
      </c>
      <c r="L1" s="320"/>
    </row>
    <row r="2" spans="1:12" ht="12.75">
      <c r="A2" s="133" t="s">
        <v>2</v>
      </c>
      <c r="B2" s="134" t="str">
        <f>Bilgiler!E6</f>
        <v>Öğretmen</v>
      </c>
      <c r="C2" s="307" t="s">
        <v>11</v>
      </c>
      <c r="D2" s="308"/>
      <c r="E2" s="308"/>
      <c r="F2" s="308"/>
      <c r="G2" s="308"/>
      <c r="H2" s="309"/>
      <c r="I2" s="312" t="s">
        <v>7</v>
      </c>
      <c r="J2" s="313"/>
      <c r="K2" s="321">
        <f>Bilgiler!K25</f>
        <v>2018</v>
      </c>
      <c r="L2" s="322"/>
    </row>
    <row r="3" spans="1:12" ht="12.75">
      <c r="A3" s="133" t="s">
        <v>3</v>
      </c>
      <c r="B3" s="135" t="str">
        <f>Bilgiler!E7</f>
        <v>9/1</v>
      </c>
      <c r="C3" s="307" t="s">
        <v>12</v>
      </c>
      <c r="D3" s="308"/>
      <c r="E3" s="308"/>
      <c r="F3" s="308"/>
      <c r="G3" s="308"/>
      <c r="H3" s="309"/>
      <c r="I3" s="312" t="s">
        <v>8</v>
      </c>
      <c r="J3" s="313"/>
      <c r="K3" s="321" t="s">
        <v>31</v>
      </c>
      <c r="L3" s="322"/>
    </row>
    <row r="4" spans="1:15" ht="12.75">
      <c r="A4" s="133" t="s">
        <v>5</v>
      </c>
      <c r="B4" s="136">
        <f>Bilgiler!K18</f>
        <v>0</v>
      </c>
      <c r="I4" s="312" t="s">
        <v>9</v>
      </c>
      <c r="J4" s="313"/>
      <c r="K4" s="321" t="s">
        <v>31</v>
      </c>
      <c r="L4" s="322"/>
      <c r="N4" s="152"/>
      <c r="O4" s="152"/>
    </row>
    <row r="5" spans="1:15" ht="12.75">
      <c r="A5" s="137" t="s">
        <v>4</v>
      </c>
      <c r="B5" s="138">
        <f>Bilgiler!K19</f>
        <v>38.75</v>
      </c>
      <c r="G5" s="323" t="s">
        <v>20</v>
      </c>
      <c r="H5" s="324"/>
      <c r="I5" s="325" t="s">
        <v>10</v>
      </c>
      <c r="J5" s="326"/>
      <c r="K5" s="327">
        <f>Bilgiler!K24</f>
        <v>43424</v>
      </c>
      <c r="L5" s="328"/>
      <c r="N5" s="152"/>
      <c r="O5" s="152"/>
    </row>
    <row r="6" spans="1:15" ht="12.75">
      <c r="A6" s="141"/>
      <c r="B6" s="142"/>
      <c r="C6" s="141"/>
      <c r="D6" s="143"/>
      <c r="E6" s="76"/>
      <c r="F6" s="143"/>
      <c r="G6" s="76"/>
      <c r="H6" s="143"/>
      <c r="I6" s="314" t="s">
        <v>23</v>
      </c>
      <c r="J6" s="315"/>
      <c r="K6" s="316"/>
      <c r="L6" s="305" t="s">
        <v>29</v>
      </c>
      <c r="N6" s="152"/>
      <c r="O6" s="152"/>
    </row>
    <row r="7" spans="1:15" ht="12.75">
      <c r="A7" s="77"/>
      <c r="B7" s="78"/>
      <c r="C7" s="77"/>
      <c r="D7" s="63"/>
      <c r="E7" s="64"/>
      <c r="F7" s="63"/>
      <c r="G7" s="64"/>
      <c r="H7" s="63"/>
      <c r="I7" s="54" t="s">
        <v>24</v>
      </c>
      <c r="J7" s="315" t="s">
        <v>26</v>
      </c>
      <c r="K7" s="316"/>
      <c r="L7" s="306"/>
      <c r="N7" s="152"/>
      <c r="O7" s="152"/>
    </row>
    <row r="8" spans="1:15" ht="12.75">
      <c r="A8" s="310" t="s">
        <v>13</v>
      </c>
      <c r="B8" s="311"/>
      <c r="C8" s="77"/>
      <c r="D8" s="58"/>
      <c r="E8" s="144"/>
      <c r="F8" s="58"/>
      <c r="G8" s="144"/>
      <c r="H8" s="58" t="s">
        <v>21</v>
      </c>
      <c r="I8" s="58" t="s">
        <v>25</v>
      </c>
      <c r="J8" s="54" t="s">
        <v>27</v>
      </c>
      <c r="K8" s="145"/>
      <c r="L8" s="306"/>
      <c r="N8" s="152"/>
      <c r="O8" s="152"/>
    </row>
    <row r="9" spans="1:15" ht="12.75">
      <c r="A9" s="310" t="s">
        <v>14</v>
      </c>
      <c r="B9" s="311"/>
      <c r="C9" s="77" t="s">
        <v>0</v>
      </c>
      <c r="D9" s="58" t="s">
        <v>15</v>
      </c>
      <c r="E9" s="144" t="s">
        <v>17</v>
      </c>
      <c r="F9" s="146" t="s">
        <v>18</v>
      </c>
      <c r="G9" s="147" t="s">
        <v>19</v>
      </c>
      <c r="H9" s="148" t="s">
        <v>22</v>
      </c>
      <c r="I9" s="58"/>
      <c r="J9" s="146" t="s">
        <v>159</v>
      </c>
      <c r="K9" s="146" t="s">
        <v>28</v>
      </c>
      <c r="L9" s="306"/>
      <c r="N9" s="152"/>
      <c r="O9" s="152"/>
    </row>
    <row r="10" spans="1:15" ht="12.75">
      <c r="A10" s="82"/>
      <c r="B10" s="83"/>
      <c r="C10" s="82"/>
      <c r="D10" s="149" t="s">
        <v>16</v>
      </c>
      <c r="E10" s="139" t="s">
        <v>20</v>
      </c>
      <c r="F10" s="149" t="s">
        <v>66</v>
      </c>
      <c r="G10" s="139" t="s">
        <v>66</v>
      </c>
      <c r="H10" s="149" t="s">
        <v>66</v>
      </c>
      <c r="I10" s="58" t="s">
        <v>66</v>
      </c>
      <c r="J10" s="149"/>
      <c r="K10" s="149" t="s">
        <v>66</v>
      </c>
      <c r="L10" s="140"/>
      <c r="N10" s="152"/>
      <c r="O10" s="152"/>
    </row>
    <row r="11" spans="1:15" ht="12.75">
      <c r="A11" s="330" t="str">
        <f>CONCATENATE(Bilgiler!K21," - ",Bilgiler!K22)</f>
        <v>KONYA/Akşehir - ISPARTA/………..</v>
      </c>
      <c r="B11" s="331"/>
      <c r="C11" s="75">
        <f>Bilgiler!E5</f>
        <v>0</v>
      </c>
      <c r="D11" s="76" t="s">
        <v>30</v>
      </c>
      <c r="E11" s="54">
        <f>Bilgiler!K17</f>
        <v>1</v>
      </c>
      <c r="F11" s="55">
        <f>Bilgiler!K19</f>
        <v>38.75</v>
      </c>
      <c r="G11" s="56">
        <f>E11*F11</f>
        <v>38.75</v>
      </c>
      <c r="H11" s="55">
        <f>Bilgiler!K20</f>
        <v>15</v>
      </c>
      <c r="I11" s="56">
        <f>G11*20</f>
        <v>775</v>
      </c>
      <c r="J11" s="57">
        <f>Bilgiler!K23</f>
        <v>48</v>
      </c>
      <c r="K11" s="56">
        <f>IF(Bilgiler!L11=1,SUM(J11*2.5/100*G11),SUM(J11*5/100*G11))</f>
        <v>93</v>
      </c>
      <c r="L11" s="56">
        <f>SUM(G11+H11+I11+K11)</f>
        <v>921.75</v>
      </c>
      <c r="N11" s="151"/>
      <c r="O11" s="152"/>
    </row>
    <row r="12" spans="1:15" ht="12.75">
      <c r="A12" s="310" t="str">
        <f>IF(Bilgiler!K6&gt;0,A11," ")</f>
        <v> </v>
      </c>
      <c r="B12" s="311"/>
      <c r="C12" s="63" t="str">
        <f>IF(Bilgiler!K6&gt;0,Bilgiler!K6," ")</f>
        <v> </v>
      </c>
      <c r="D12" s="64" t="str">
        <f>IF(Bilgiler!L6&gt;0,Bilgiler!L6," ")</f>
        <v> </v>
      </c>
      <c r="E12" s="58" t="str">
        <f>IF(D12=" "," ",Bilgiler!K17)</f>
        <v> </v>
      </c>
      <c r="F12" s="59" t="str">
        <f>IF(E12=" "," ",B5)</f>
        <v> </v>
      </c>
      <c r="G12" s="60" t="str">
        <f>IF(C12=" "," ",E12*F12)</f>
        <v> </v>
      </c>
      <c r="H12" s="59" t="str">
        <f>IF(C12=" "," ",Bilgiler!K20)</f>
        <v> </v>
      </c>
      <c r="I12" s="60" t="str">
        <f>IF(C12=" "," ",G12*10)</f>
        <v> </v>
      </c>
      <c r="J12" s="61"/>
      <c r="K12" s="62"/>
      <c r="L12" s="60" t="str">
        <f>IF(N12&gt;0,N12," ")</f>
        <v> </v>
      </c>
      <c r="N12" s="151" t="str">
        <f>IF(C12=" "," ",SUM(G12+H12+I12+K12))</f>
        <v> </v>
      </c>
      <c r="O12" s="152"/>
    </row>
    <row r="13" spans="1:15" ht="12.75">
      <c r="A13" s="310" t="str">
        <f>IF(Bilgiler!K7&gt;0,A12," ")</f>
        <v> </v>
      </c>
      <c r="B13" s="311"/>
      <c r="C13" s="63" t="str">
        <f>IF(Bilgiler!K7&gt;0,Bilgiler!K7," ")</f>
        <v> </v>
      </c>
      <c r="D13" s="64" t="str">
        <f>IF(Bilgiler!L7&gt;0,Bilgiler!L7," ")</f>
        <v> </v>
      </c>
      <c r="E13" s="58" t="str">
        <f>IF(D13=" "," ",Bilgiler!K17)</f>
        <v> </v>
      </c>
      <c r="F13" s="59" t="str">
        <f>IF(E13=" "," ",B5)</f>
        <v> </v>
      </c>
      <c r="G13" s="60" t="str">
        <f>IF(C13=" "," ",E13*F13)</f>
        <v> </v>
      </c>
      <c r="H13" s="59" t="str">
        <f>IF(C13=" "," ",Bilgiler!K20)</f>
        <v> </v>
      </c>
      <c r="I13" s="60" t="str">
        <f>IF(C13=" "," ",G13*10)</f>
        <v> </v>
      </c>
      <c r="J13" s="61"/>
      <c r="K13" s="62"/>
      <c r="L13" s="60" t="str">
        <f aca="true" t="shared" si="0" ref="L13:L20">IF(N13&gt;0,N13," ")</f>
        <v> </v>
      </c>
      <c r="N13" s="151" t="str">
        <f>IF(C13=" "," ",SUM(G13+H13+I13+K13))</f>
        <v> </v>
      </c>
      <c r="O13" s="152"/>
    </row>
    <row r="14" spans="1:15" ht="12.75">
      <c r="A14" s="310" t="str">
        <f>IF(Bilgiler!K8&gt;0,A13," ")</f>
        <v> </v>
      </c>
      <c r="B14" s="311"/>
      <c r="C14" s="63" t="str">
        <f>IF(Bilgiler!K8&gt;0,Bilgiler!K8," ")</f>
        <v> </v>
      </c>
      <c r="D14" s="64" t="str">
        <f>IF(Bilgiler!L8&gt;0,Bilgiler!L8," ")</f>
        <v> </v>
      </c>
      <c r="E14" s="58" t="str">
        <f>IF(D14=" "," ",Bilgiler!K17)</f>
        <v> </v>
      </c>
      <c r="F14" s="59" t="str">
        <f>IF(E14=" "," ",B5)</f>
        <v> </v>
      </c>
      <c r="G14" s="60" t="str">
        <f>IF(C14=" "," ",E14*F14)</f>
        <v> </v>
      </c>
      <c r="H14" s="59" t="str">
        <f>IF(C14=" "," ",Bilgiler!K20)</f>
        <v> </v>
      </c>
      <c r="I14" s="60" t="str">
        <f>IF(C14=" "," ",G14*10)</f>
        <v> </v>
      </c>
      <c r="J14" s="61"/>
      <c r="K14" s="62"/>
      <c r="L14" s="60" t="str">
        <f t="shared" si="0"/>
        <v> </v>
      </c>
      <c r="N14" s="151" t="str">
        <f>IF(C14=" "," ",SUM(G14+H14+I14+K14))</f>
        <v> </v>
      </c>
      <c r="O14" s="152"/>
    </row>
    <row r="15" spans="1:15" ht="12.75">
      <c r="A15" s="310" t="str">
        <f>IF(Bilgiler!K9&gt;0,A14," ")</f>
        <v> </v>
      </c>
      <c r="B15" s="311"/>
      <c r="C15" s="63" t="str">
        <f>IF(Bilgiler!K9&gt;0,Bilgiler!K9," ")</f>
        <v> </v>
      </c>
      <c r="D15" s="64" t="str">
        <f>IF(Bilgiler!L9&gt;0,Bilgiler!L9," ")</f>
        <v> </v>
      </c>
      <c r="E15" s="58" t="str">
        <f>IF(D15=" "," ",Bilgiler!K17)</f>
        <v> </v>
      </c>
      <c r="F15" s="59" t="str">
        <f>IF(E15=" "," ",B5)</f>
        <v> </v>
      </c>
      <c r="G15" s="60" t="str">
        <f>IF(C15=" "," ",E15*F15)</f>
        <v> </v>
      </c>
      <c r="H15" s="59" t="str">
        <f>IF(C15=" "," ",Bilgiler!K20)</f>
        <v> </v>
      </c>
      <c r="I15" s="60" t="str">
        <f>IF(C15=" "," ",G15*10)</f>
        <v> </v>
      </c>
      <c r="J15" s="61"/>
      <c r="K15" s="62"/>
      <c r="L15" s="60" t="str">
        <f t="shared" si="0"/>
        <v> </v>
      </c>
      <c r="N15" s="151" t="str">
        <f>IF(C15=" "," ",SUM(G15+H15+I15+K15))</f>
        <v> </v>
      </c>
      <c r="O15" s="151">
        <f>SUM(L11:L15)</f>
        <v>921.75</v>
      </c>
    </row>
    <row r="16" spans="1:15" ht="12.75">
      <c r="A16" s="77"/>
      <c r="B16" s="78"/>
      <c r="C16" s="63"/>
      <c r="D16" s="64"/>
      <c r="E16" s="63"/>
      <c r="F16" s="64"/>
      <c r="G16" s="63"/>
      <c r="H16" s="64"/>
      <c r="I16" s="63"/>
      <c r="J16" s="64"/>
      <c r="K16" s="63"/>
      <c r="L16" s="60" t="str">
        <f t="shared" si="0"/>
        <v> </v>
      </c>
      <c r="N16" s="151"/>
      <c r="O16" s="152"/>
    </row>
    <row r="17" spans="1:15" ht="12.75">
      <c r="A17" s="77"/>
      <c r="B17" s="79"/>
      <c r="C17" s="63"/>
      <c r="D17" s="64"/>
      <c r="E17" s="63"/>
      <c r="F17" s="64"/>
      <c r="G17" s="63"/>
      <c r="H17" s="64"/>
      <c r="I17" s="63"/>
      <c r="J17" s="64"/>
      <c r="K17" s="63"/>
      <c r="L17" s="60" t="str">
        <f t="shared" si="0"/>
        <v> </v>
      </c>
      <c r="N17" s="151"/>
      <c r="O17" s="152"/>
    </row>
    <row r="18" spans="1:15" ht="12.75">
      <c r="A18" s="77"/>
      <c r="B18" s="79"/>
      <c r="C18" s="63"/>
      <c r="D18" s="64"/>
      <c r="E18" s="63"/>
      <c r="F18" s="64"/>
      <c r="G18" s="63"/>
      <c r="H18" s="64"/>
      <c r="I18" s="63"/>
      <c r="J18" s="64"/>
      <c r="K18" s="63"/>
      <c r="L18" s="60" t="str">
        <f t="shared" si="0"/>
        <v> </v>
      </c>
      <c r="N18" s="151"/>
      <c r="O18" s="152"/>
    </row>
    <row r="19" spans="1:15" ht="12.75">
      <c r="A19" s="77"/>
      <c r="B19" s="80"/>
      <c r="C19" s="63"/>
      <c r="D19" s="64"/>
      <c r="E19" s="63"/>
      <c r="F19" s="64"/>
      <c r="G19" s="63"/>
      <c r="H19" s="64"/>
      <c r="I19" s="63"/>
      <c r="J19" s="64"/>
      <c r="K19" s="63"/>
      <c r="L19" s="60" t="str">
        <f t="shared" si="0"/>
        <v> </v>
      </c>
      <c r="N19" s="151"/>
      <c r="O19" s="152"/>
    </row>
    <row r="20" spans="1:15" ht="12.75">
      <c r="A20" s="77"/>
      <c r="B20" s="78"/>
      <c r="C20" s="63"/>
      <c r="D20" s="64"/>
      <c r="E20" s="63"/>
      <c r="F20" s="64"/>
      <c r="G20" s="63"/>
      <c r="H20" s="64"/>
      <c r="I20" s="63"/>
      <c r="J20" s="64"/>
      <c r="K20" s="63"/>
      <c r="L20" s="60" t="str">
        <f t="shared" si="0"/>
        <v> </v>
      </c>
      <c r="N20" s="151"/>
      <c r="O20" s="151"/>
    </row>
    <row r="21" spans="1:15" ht="12.75">
      <c r="A21" s="77"/>
      <c r="B21" s="78"/>
      <c r="C21" s="63"/>
      <c r="D21" s="64"/>
      <c r="E21" s="63"/>
      <c r="F21" s="64"/>
      <c r="G21" s="63"/>
      <c r="H21" s="64"/>
      <c r="I21" s="63"/>
      <c r="J21" s="64"/>
      <c r="K21" s="63"/>
      <c r="L21" s="60"/>
      <c r="N21" s="151"/>
      <c r="O21" s="152"/>
    </row>
    <row r="22" spans="1:15" ht="12.75">
      <c r="A22" s="77"/>
      <c r="B22" s="81"/>
      <c r="C22" s="63"/>
      <c r="D22" s="64"/>
      <c r="E22" s="63"/>
      <c r="F22" s="64"/>
      <c r="G22" s="63"/>
      <c r="H22" s="64"/>
      <c r="I22" s="63"/>
      <c r="J22" s="64"/>
      <c r="K22" s="63"/>
      <c r="L22" s="58"/>
      <c r="N22" s="152"/>
      <c r="O22" s="152"/>
    </row>
    <row r="23" spans="1:15" ht="12.75">
      <c r="A23" s="77"/>
      <c r="B23" s="81"/>
      <c r="C23" s="63"/>
      <c r="D23" s="64"/>
      <c r="E23" s="63"/>
      <c r="F23" s="64"/>
      <c r="G23" s="63"/>
      <c r="H23" s="64"/>
      <c r="I23" s="63"/>
      <c r="J23" s="64"/>
      <c r="K23" s="65"/>
      <c r="L23" s="62"/>
      <c r="N23" s="152"/>
      <c r="O23" s="152"/>
    </row>
    <row r="24" spans="1:15" ht="12.75">
      <c r="A24" s="77"/>
      <c r="B24" s="78"/>
      <c r="C24" s="63"/>
      <c r="D24" s="64"/>
      <c r="E24" s="63"/>
      <c r="F24" s="64"/>
      <c r="G24" s="63"/>
      <c r="H24" s="64"/>
      <c r="I24" s="63"/>
      <c r="J24" s="64"/>
      <c r="K24" s="63"/>
      <c r="L24" s="63"/>
      <c r="N24" s="152"/>
      <c r="O24" s="152"/>
    </row>
    <row r="25" spans="1:15" ht="12.75">
      <c r="A25" s="77"/>
      <c r="B25" s="78"/>
      <c r="C25" s="63"/>
      <c r="D25" s="64"/>
      <c r="E25" s="63"/>
      <c r="F25" s="64"/>
      <c r="G25" s="63"/>
      <c r="H25" s="64"/>
      <c r="I25" s="63"/>
      <c r="J25" s="64"/>
      <c r="K25" s="63"/>
      <c r="L25" s="63"/>
      <c r="N25" s="152"/>
      <c r="O25" s="152"/>
    </row>
    <row r="26" spans="1:15" ht="12.75">
      <c r="A26" s="82"/>
      <c r="B26" s="83"/>
      <c r="C26" s="66"/>
      <c r="D26" s="64"/>
      <c r="E26" s="66"/>
      <c r="F26" s="67"/>
      <c r="G26" s="66"/>
      <c r="H26" s="64"/>
      <c r="I26" s="66"/>
      <c r="J26" s="64"/>
      <c r="K26" s="66"/>
      <c r="L26" s="66"/>
      <c r="N26" s="152"/>
      <c r="O26" s="152"/>
    </row>
    <row r="27" spans="1:15" ht="12.75">
      <c r="A27" s="332" t="s">
        <v>32</v>
      </c>
      <c r="B27" s="333"/>
      <c r="C27" s="334"/>
      <c r="D27" s="84"/>
      <c r="E27" s="68"/>
      <c r="F27" s="69" t="s">
        <v>20</v>
      </c>
      <c r="G27" s="70">
        <f>SUM(G11:G26)</f>
        <v>38.75</v>
      </c>
      <c r="H27" s="71">
        <f>SUM(H11:H26)</f>
        <v>15</v>
      </c>
      <c r="I27" s="72">
        <f>SUM(I11:I26)</f>
        <v>775</v>
      </c>
      <c r="J27" s="69" t="s">
        <v>20</v>
      </c>
      <c r="K27" s="73">
        <f>SUM(K11:K26)</f>
        <v>93</v>
      </c>
      <c r="L27" s="71">
        <f>SUM(L11:L26)</f>
        <v>921.75</v>
      </c>
      <c r="M27" s="150"/>
      <c r="N27" s="151">
        <f>B23+G27+H27+I27+K27</f>
        <v>921.75</v>
      </c>
      <c r="O27" s="152"/>
    </row>
    <row r="28" spans="14:15" ht="12.75">
      <c r="N28" s="152"/>
      <c r="O28" s="152"/>
    </row>
    <row r="29" spans="1:15" ht="12.75">
      <c r="A29" s="338" t="e">
        <f>CONCATENATE(Bilgiler!K21,"'dan ",Bilgiler!K22,"'ya atanan ",Bilgiler!E5," ve/ aile fertlerine ait yurtiçi sürekli görev yolluğu olarak tahakkuk eden ","   ("&amp;ParaCevir(L27)&amp;")"," 'u gösterir bildirimdir.")</f>
        <v>#NAME?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N29" s="152"/>
      <c r="O29" s="152"/>
    </row>
    <row r="30" spans="1:12" ht="12.75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</row>
    <row r="31" spans="11:12" ht="12.75">
      <c r="K31" s="336">
        <f ca="1">TODAY()</f>
        <v>43424</v>
      </c>
      <c r="L31" s="337"/>
    </row>
    <row r="32" spans="1:11" ht="12.75">
      <c r="A32" s="154"/>
      <c r="B32" s="155"/>
      <c r="C32" s="156"/>
      <c r="D32" s="156" t="s">
        <v>164</v>
      </c>
      <c r="E32" s="155"/>
      <c r="F32" s="339"/>
      <c r="G32" s="339"/>
      <c r="I32" s="340" t="s">
        <v>157</v>
      </c>
      <c r="J32" s="340"/>
      <c r="K32" s="153"/>
    </row>
    <row r="33" spans="1:12" ht="12.75">
      <c r="A33" s="157"/>
      <c r="B33" s="153"/>
      <c r="C33" s="158" t="s">
        <v>165</v>
      </c>
      <c r="D33" s="329">
        <f>Bilgiler!E15</f>
        <v>0</v>
      </c>
      <c r="E33" s="329"/>
      <c r="F33" s="329"/>
      <c r="G33" s="158"/>
      <c r="I33" s="329" t="s">
        <v>156</v>
      </c>
      <c r="J33" s="329"/>
      <c r="K33" s="329">
        <f>Bilgiler!E5</f>
        <v>0</v>
      </c>
      <c r="L33" s="329"/>
    </row>
    <row r="34" spans="1:12" ht="12.75">
      <c r="A34" s="157"/>
      <c r="B34" s="153"/>
      <c r="C34" s="159" t="s">
        <v>166</v>
      </c>
      <c r="D34" s="335" t="str">
        <f>Bilgiler!E16</f>
        <v>Okul Müdürü</v>
      </c>
      <c r="E34" s="335"/>
      <c r="F34" s="159"/>
      <c r="G34" s="159"/>
      <c r="I34" s="329" t="s">
        <v>158</v>
      </c>
      <c r="J34" s="329"/>
      <c r="K34" s="160"/>
      <c r="L34" s="161"/>
    </row>
    <row r="35" spans="2:6" ht="12.75">
      <c r="B35" s="158" t="s">
        <v>20</v>
      </c>
      <c r="C35" s="158" t="s">
        <v>158</v>
      </c>
      <c r="D35" s="161"/>
      <c r="E35" s="161"/>
      <c r="F35" s="161"/>
    </row>
    <row r="36" ht="12.75">
      <c r="A36" s="162" t="s">
        <v>155</v>
      </c>
    </row>
    <row r="37" ht="12.75">
      <c r="A37" s="162" t="s">
        <v>153</v>
      </c>
    </row>
    <row r="38" ht="12.75">
      <c r="A38" s="162" t="s">
        <v>154</v>
      </c>
    </row>
  </sheetData>
  <sheetProtection password="EDB5" sheet="1" objects="1" scenarios="1"/>
  <mergeCells count="33">
    <mergeCell ref="D34:E34"/>
    <mergeCell ref="I34:J34"/>
    <mergeCell ref="K31:L31"/>
    <mergeCell ref="A29:L30"/>
    <mergeCell ref="F32:G32"/>
    <mergeCell ref="I32:J32"/>
    <mergeCell ref="I33:J33"/>
    <mergeCell ref="K33:L33"/>
    <mergeCell ref="A14:B14"/>
    <mergeCell ref="A9:B9"/>
    <mergeCell ref="A12:B12"/>
    <mergeCell ref="A13:B13"/>
    <mergeCell ref="A15:B15"/>
    <mergeCell ref="D33:F33"/>
    <mergeCell ref="A11:B11"/>
    <mergeCell ref="A27:C27"/>
    <mergeCell ref="I1:J1"/>
    <mergeCell ref="I2:J2"/>
    <mergeCell ref="I3:J3"/>
    <mergeCell ref="K1:L1"/>
    <mergeCell ref="K2:L2"/>
    <mergeCell ref="G5:H5"/>
    <mergeCell ref="I5:J5"/>
    <mergeCell ref="K5:L5"/>
    <mergeCell ref="K3:L3"/>
    <mergeCell ref="K4:L4"/>
    <mergeCell ref="L6:L9"/>
    <mergeCell ref="C2:H2"/>
    <mergeCell ref="C3:H3"/>
    <mergeCell ref="A8:B8"/>
    <mergeCell ref="I4:J4"/>
    <mergeCell ref="I6:K6"/>
    <mergeCell ref="J7:K7"/>
  </mergeCells>
  <dataValidations count="1">
    <dataValidation allowBlank="1" showInputMessage="1" showErrorMessage="1" promptTitle="YURTİÇİ SÜREKLİ GÖREV YOLLUĞU" prompt="Bildirimi:&#10;==========&#10;Sayfa Yazdırılmaya Hazırdır.&#10;Bu sayfada düzenleme yapılamaz." sqref="C2:H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26"/>
  <sheetViews>
    <sheetView zoomScalePageLayoutView="0" workbookViewId="0" topLeftCell="A1">
      <selection activeCell="K21" sqref="K21:L21"/>
    </sheetView>
  </sheetViews>
  <sheetFormatPr defaultColWidth="9.00390625" defaultRowHeight="12.75"/>
  <cols>
    <col min="1" max="1" width="18.125" style="132" customWidth="1"/>
    <col min="2" max="2" width="14.125" style="132" customWidth="1"/>
    <col min="3" max="3" width="17.625" style="132" customWidth="1"/>
    <col min="4" max="4" width="7.875" style="132" customWidth="1"/>
    <col min="5" max="5" width="5.625" style="132" customWidth="1"/>
    <col min="6" max="8" width="9.125" style="132" customWidth="1"/>
    <col min="9" max="9" width="12.00390625" style="132" customWidth="1"/>
    <col min="10" max="10" width="7.375" style="132" customWidth="1"/>
    <col min="11" max="11" width="11.375" style="132" customWidth="1"/>
    <col min="12" max="12" width="13.125" style="132" customWidth="1"/>
    <col min="13" max="16384" width="9.125" style="132" customWidth="1"/>
  </cols>
  <sheetData>
    <row r="1" spans="1:12" ht="12.75">
      <c r="A1" s="130" t="s">
        <v>1</v>
      </c>
      <c r="B1" s="131" t="s">
        <v>188</v>
      </c>
      <c r="I1" s="317" t="s">
        <v>6</v>
      </c>
      <c r="J1" s="318"/>
      <c r="K1" s="319" t="s">
        <v>177</v>
      </c>
      <c r="L1" s="320"/>
    </row>
    <row r="2" spans="1:12" ht="12.75">
      <c r="A2" s="133" t="s">
        <v>2</v>
      </c>
      <c r="B2" s="134" t="s">
        <v>171</v>
      </c>
      <c r="C2" s="307" t="s">
        <v>11</v>
      </c>
      <c r="D2" s="308"/>
      <c r="E2" s="308"/>
      <c r="F2" s="308"/>
      <c r="G2" s="308"/>
      <c r="H2" s="309"/>
      <c r="I2" s="312" t="s">
        <v>7</v>
      </c>
      <c r="J2" s="313"/>
      <c r="K2" s="321">
        <v>2015</v>
      </c>
      <c r="L2" s="322"/>
    </row>
    <row r="3" spans="1:12" ht="12.75">
      <c r="A3" s="133" t="s">
        <v>3</v>
      </c>
      <c r="B3" s="135" t="s">
        <v>178</v>
      </c>
      <c r="C3" s="307" t="s">
        <v>12</v>
      </c>
      <c r="D3" s="308"/>
      <c r="E3" s="308"/>
      <c r="F3" s="308"/>
      <c r="G3" s="308"/>
      <c r="H3" s="309"/>
      <c r="I3" s="312" t="s">
        <v>8</v>
      </c>
      <c r="J3" s="313"/>
      <c r="K3" s="321" t="s">
        <v>31</v>
      </c>
      <c r="L3" s="322"/>
    </row>
    <row r="4" spans="1:15" ht="12.75">
      <c r="A4" s="133" t="s">
        <v>5</v>
      </c>
      <c r="B4" s="136">
        <v>1100</v>
      </c>
      <c r="I4" s="312" t="s">
        <v>9</v>
      </c>
      <c r="J4" s="313"/>
      <c r="K4" s="321" t="s">
        <v>31</v>
      </c>
      <c r="L4" s="322"/>
      <c r="N4" s="152"/>
      <c r="O4" s="152"/>
    </row>
    <row r="5" spans="1:15" ht="12.75">
      <c r="A5" s="137" t="s">
        <v>4</v>
      </c>
      <c r="B5" s="138">
        <v>33</v>
      </c>
      <c r="G5" s="323" t="s">
        <v>20</v>
      </c>
      <c r="H5" s="324"/>
      <c r="I5" s="325" t="s">
        <v>10</v>
      </c>
      <c r="J5" s="326"/>
      <c r="K5" s="327">
        <v>42027</v>
      </c>
      <c r="L5" s="328"/>
      <c r="N5" s="152"/>
      <c r="O5" s="152"/>
    </row>
    <row r="6" spans="1:15" ht="12.75">
      <c r="A6" s="141"/>
      <c r="B6" s="142"/>
      <c r="C6" s="141"/>
      <c r="D6" s="143"/>
      <c r="E6" s="76"/>
      <c r="F6" s="143"/>
      <c r="G6" s="76"/>
      <c r="H6" s="143"/>
      <c r="I6" s="314" t="s">
        <v>23</v>
      </c>
      <c r="J6" s="315"/>
      <c r="K6" s="316"/>
      <c r="L6" s="305" t="s">
        <v>29</v>
      </c>
      <c r="N6" s="152"/>
      <c r="O6" s="152"/>
    </row>
    <row r="7" spans="1:15" ht="12.75">
      <c r="A7" s="77"/>
      <c r="B7" s="78"/>
      <c r="C7" s="77"/>
      <c r="D7" s="63"/>
      <c r="E7" s="64"/>
      <c r="F7" s="63"/>
      <c r="G7" s="64"/>
      <c r="H7" s="63"/>
      <c r="I7" s="54" t="s">
        <v>24</v>
      </c>
      <c r="J7" s="315" t="s">
        <v>26</v>
      </c>
      <c r="K7" s="316"/>
      <c r="L7" s="306"/>
      <c r="N7" s="152"/>
      <c r="O7" s="152"/>
    </row>
    <row r="8" spans="1:15" ht="12.75">
      <c r="A8" s="310" t="s">
        <v>13</v>
      </c>
      <c r="B8" s="311"/>
      <c r="C8" s="77"/>
      <c r="D8" s="58"/>
      <c r="E8" s="144"/>
      <c r="F8" s="58"/>
      <c r="G8" s="144"/>
      <c r="H8" s="58" t="s">
        <v>21</v>
      </c>
      <c r="I8" s="58" t="s">
        <v>25</v>
      </c>
      <c r="J8" s="54" t="s">
        <v>27</v>
      </c>
      <c r="K8" s="145"/>
      <c r="L8" s="306"/>
      <c r="N8" s="152"/>
      <c r="O8" s="152"/>
    </row>
    <row r="9" spans="1:15" ht="12.75">
      <c r="A9" s="310" t="s">
        <v>14</v>
      </c>
      <c r="B9" s="311"/>
      <c r="C9" s="77" t="s">
        <v>0</v>
      </c>
      <c r="D9" s="58" t="s">
        <v>15</v>
      </c>
      <c r="E9" s="144" t="s">
        <v>17</v>
      </c>
      <c r="F9" s="146" t="s">
        <v>18</v>
      </c>
      <c r="G9" s="147" t="s">
        <v>19</v>
      </c>
      <c r="H9" s="148" t="s">
        <v>22</v>
      </c>
      <c r="I9" s="58"/>
      <c r="J9" s="146" t="s">
        <v>159</v>
      </c>
      <c r="K9" s="146" t="s">
        <v>28</v>
      </c>
      <c r="L9" s="306"/>
      <c r="N9" s="152"/>
      <c r="O9" s="152"/>
    </row>
    <row r="10" spans="1:15" ht="12.75">
      <c r="A10" s="82"/>
      <c r="B10" s="83"/>
      <c r="C10" s="82"/>
      <c r="D10" s="149" t="s">
        <v>16</v>
      </c>
      <c r="E10" s="139" t="s">
        <v>20</v>
      </c>
      <c r="F10" s="149" t="s">
        <v>66</v>
      </c>
      <c r="G10" s="139" t="s">
        <v>66</v>
      </c>
      <c r="H10" s="149" t="s">
        <v>66</v>
      </c>
      <c r="I10" s="58" t="s">
        <v>66</v>
      </c>
      <c r="J10" s="149"/>
      <c r="K10" s="149" t="s">
        <v>66</v>
      </c>
      <c r="L10" s="140"/>
      <c r="N10" s="152"/>
      <c r="O10" s="152"/>
    </row>
    <row r="11" spans="1:15" ht="12.75">
      <c r="A11" s="330" t="s">
        <v>189</v>
      </c>
      <c r="B11" s="331"/>
      <c r="C11" s="75" t="s">
        <v>188</v>
      </c>
      <c r="D11" s="76" t="s">
        <v>30</v>
      </c>
      <c r="E11" s="54">
        <v>1</v>
      </c>
      <c r="F11" s="55">
        <v>33</v>
      </c>
      <c r="G11" s="56">
        <v>33</v>
      </c>
      <c r="H11" s="55">
        <v>4</v>
      </c>
      <c r="I11" s="56"/>
      <c r="J11" s="57"/>
      <c r="K11" s="56"/>
      <c r="L11" s="56">
        <v>37</v>
      </c>
      <c r="N11" s="151"/>
      <c r="O11" s="152"/>
    </row>
    <row r="12" spans="1:15" ht="12.75">
      <c r="A12" s="310"/>
      <c r="B12" s="311"/>
      <c r="C12" s="63"/>
      <c r="D12" s="64"/>
      <c r="E12" s="58"/>
      <c r="F12" s="59"/>
      <c r="G12" s="60"/>
      <c r="H12" s="59"/>
      <c r="I12" s="60"/>
      <c r="J12" s="61"/>
      <c r="K12" s="62"/>
      <c r="L12" s="60"/>
      <c r="N12" s="151"/>
      <c r="O12" s="152"/>
    </row>
    <row r="13" spans="1:15" ht="12.75">
      <c r="A13" s="82"/>
      <c r="B13" s="83"/>
      <c r="C13" s="66"/>
      <c r="D13" s="64"/>
      <c r="E13" s="66"/>
      <c r="F13" s="67"/>
      <c r="G13" s="66"/>
      <c r="H13" s="64"/>
      <c r="I13" s="66"/>
      <c r="J13" s="64"/>
      <c r="K13" s="66"/>
      <c r="L13" s="66"/>
      <c r="N13" s="152"/>
      <c r="O13" s="152"/>
    </row>
    <row r="14" spans="1:15" ht="12.75">
      <c r="A14" s="332" t="s">
        <v>32</v>
      </c>
      <c r="B14" s="333"/>
      <c r="C14" s="334"/>
      <c r="D14" s="84"/>
      <c r="E14" s="68"/>
      <c r="F14" s="69" t="s">
        <v>20</v>
      </c>
      <c r="G14" s="70">
        <v>33</v>
      </c>
      <c r="H14" s="71">
        <v>4</v>
      </c>
      <c r="I14" s="72"/>
      <c r="J14" s="69" t="s">
        <v>20</v>
      </c>
      <c r="K14" s="73"/>
      <c r="L14" s="71">
        <v>37</v>
      </c>
      <c r="M14" s="150"/>
      <c r="N14" s="151">
        <v>2449252</v>
      </c>
      <c r="O14" s="152"/>
    </row>
    <row r="15" spans="1:15" ht="12.75">
      <c r="A15" s="144"/>
      <c r="B15" s="144"/>
      <c r="C15" s="144"/>
      <c r="D15" s="64"/>
      <c r="E15" s="64"/>
      <c r="F15" s="245"/>
      <c r="G15" s="245"/>
      <c r="H15" s="59"/>
      <c r="I15" s="59"/>
      <c r="J15" s="245"/>
      <c r="K15" s="59"/>
      <c r="L15" s="59"/>
      <c r="M15" s="150"/>
      <c r="N15" s="151"/>
      <c r="O15" s="152"/>
    </row>
    <row r="16" spans="1:15" ht="12.75">
      <c r="A16" s="244" t="s">
        <v>190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150"/>
      <c r="N16" s="151"/>
      <c r="O16" s="152"/>
    </row>
    <row r="17" spans="1:15" ht="12.7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N17" s="152"/>
      <c r="O17" s="152"/>
    </row>
    <row r="18" spans="1:12" ht="12.75">
      <c r="A18" s="244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11:12" ht="12.75">
      <c r="K19" s="336">
        <v>42027</v>
      </c>
      <c r="L19" s="337"/>
    </row>
    <row r="20" spans="1:11" ht="12.75">
      <c r="A20" s="154"/>
      <c r="B20" s="155"/>
      <c r="C20" s="156"/>
      <c r="D20" s="156" t="s">
        <v>164</v>
      </c>
      <c r="E20" s="155"/>
      <c r="F20" s="339"/>
      <c r="G20" s="339"/>
      <c r="I20" s="340" t="s">
        <v>157</v>
      </c>
      <c r="J20" s="340"/>
      <c r="K20" s="153"/>
    </row>
    <row r="21" spans="1:12" ht="12.75">
      <c r="A21" s="157"/>
      <c r="B21" s="153"/>
      <c r="C21" s="158" t="s">
        <v>165</v>
      </c>
      <c r="D21" s="329" t="s">
        <v>191</v>
      </c>
      <c r="E21" s="329"/>
      <c r="F21" s="329"/>
      <c r="G21" s="158"/>
      <c r="I21" s="329" t="s">
        <v>156</v>
      </c>
      <c r="J21" s="329"/>
      <c r="K21" s="329" t="s">
        <v>188</v>
      </c>
      <c r="L21" s="329"/>
    </row>
    <row r="22" spans="1:12" ht="12.75">
      <c r="A22" s="157"/>
      <c r="B22" s="153"/>
      <c r="C22" s="159" t="s">
        <v>166</v>
      </c>
      <c r="D22" s="335" t="s">
        <v>187</v>
      </c>
      <c r="E22" s="335"/>
      <c r="F22" s="159"/>
      <c r="G22" s="159"/>
      <c r="I22" s="329" t="s">
        <v>158</v>
      </c>
      <c r="J22" s="329"/>
      <c r="K22" s="160"/>
      <c r="L22" s="161"/>
    </row>
    <row r="23" spans="2:6" ht="12.75">
      <c r="B23" s="158" t="s">
        <v>20</v>
      </c>
      <c r="C23" s="158" t="s">
        <v>158</v>
      </c>
      <c r="D23" s="161"/>
      <c r="E23" s="161"/>
      <c r="F23" s="161"/>
    </row>
    <row r="24" ht="12.75">
      <c r="A24" s="162" t="s">
        <v>155</v>
      </c>
    </row>
    <row r="25" ht="12.75">
      <c r="A25" s="162" t="s">
        <v>153</v>
      </c>
    </row>
    <row r="26" ht="12.75">
      <c r="A26" s="162" t="s">
        <v>154</v>
      </c>
    </row>
  </sheetData>
  <sheetProtection/>
  <mergeCells count="29">
    <mergeCell ref="D21:F21"/>
    <mergeCell ref="I21:J21"/>
    <mergeCell ref="K21:L21"/>
    <mergeCell ref="D22:E22"/>
    <mergeCell ref="I22:J22"/>
    <mergeCell ref="K19:L19"/>
    <mergeCell ref="F20:G20"/>
    <mergeCell ref="I20:J20"/>
    <mergeCell ref="A14:C14"/>
    <mergeCell ref="A8:B8"/>
    <mergeCell ref="A9:B9"/>
    <mergeCell ref="A11:B11"/>
    <mergeCell ref="A12:B12"/>
    <mergeCell ref="G5:H5"/>
    <mergeCell ref="I6:K6"/>
    <mergeCell ref="L6:L9"/>
    <mergeCell ref="J7:K7"/>
    <mergeCell ref="C3:H3"/>
    <mergeCell ref="I3:J3"/>
    <mergeCell ref="K3:L3"/>
    <mergeCell ref="I4:J4"/>
    <mergeCell ref="K4:L4"/>
    <mergeCell ref="I1:J1"/>
    <mergeCell ref="K1:L1"/>
    <mergeCell ref="C2:H2"/>
    <mergeCell ref="I2:J2"/>
    <mergeCell ref="K2:L2"/>
    <mergeCell ref="I5:J5"/>
    <mergeCell ref="K5:L5"/>
  </mergeCells>
  <dataValidations count="1">
    <dataValidation allowBlank="1" showInputMessage="1" showErrorMessage="1" promptTitle="YURTİÇİ SÜREKLİ GÖREV YOLLUĞU" prompt="Bildirimi:&#10;==========&#10;Sayfa Yazdırılmaya Hazırdır.&#10;Bu sayfada düzenleme yapılamaz." sqref="C2:H2"/>
  </dataValidations>
  <printOptions/>
  <pageMargins left="0.1968503937007874" right="0" top="0.1968503937007874" bottom="0" header="0" footer="0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0.875" style="94" customWidth="1"/>
    <col min="2" max="2" width="5.75390625" style="94" customWidth="1"/>
    <col min="3" max="6" width="3.125" style="94" customWidth="1"/>
    <col min="7" max="10" width="3.25390625" style="94" customWidth="1"/>
    <col min="11" max="11" width="1.75390625" style="94" customWidth="1"/>
    <col min="12" max="12" width="3.625" style="94" customWidth="1"/>
    <col min="13" max="16" width="3.25390625" style="94" customWidth="1"/>
    <col min="17" max="17" width="4.00390625" style="94" customWidth="1"/>
    <col min="18" max="18" width="7.125" style="94" customWidth="1"/>
    <col min="19" max="19" width="3.75390625" style="94" customWidth="1"/>
    <col min="20" max="20" width="8.875" style="94" customWidth="1"/>
    <col min="21" max="21" width="3.75390625" style="94" customWidth="1"/>
    <col min="22" max="22" width="5.125" style="94" customWidth="1"/>
    <col min="23" max="23" width="17.375" style="94" customWidth="1"/>
    <col min="24" max="24" width="0.875" style="94" hidden="1" customWidth="1"/>
    <col min="25" max="25" width="1.00390625" style="94" customWidth="1"/>
    <col min="26" max="26" width="9.25390625" style="94" customWidth="1"/>
    <col min="27" max="28" width="7.75390625" style="94" customWidth="1"/>
    <col min="29" max="29" width="5.75390625" style="94" customWidth="1"/>
    <col min="30" max="16384" width="9.125" style="94" customWidth="1"/>
  </cols>
  <sheetData>
    <row r="1" spans="1:25" ht="9" customHeight="1" thickBot="1">
      <c r="A1" s="163"/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Q1" s="166"/>
      <c r="R1" s="166"/>
      <c r="S1" s="166"/>
      <c r="T1" s="165"/>
      <c r="U1" s="165"/>
      <c r="V1" s="165"/>
      <c r="W1" s="165"/>
      <c r="X1" s="165"/>
      <c r="Y1" s="167"/>
    </row>
    <row r="2" spans="1:25" ht="3.75" customHeight="1">
      <c r="A2" s="168"/>
      <c r="B2" s="169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71"/>
      <c r="R2" s="171"/>
      <c r="S2" s="171"/>
      <c r="T2" s="170"/>
      <c r="U2" s="170"/>
      <c r="V2" s="170"/>
      <c r="W2" s="170"/>
      <c r="X2" s="172"/>
      <c r="Y2" s="173"/>
    </row>
    <row r="3" spans="1:25" ht="18" customHeight="1">
      <c r="A3" s="174"/>
      <c r="B3" s="346" t="s">
        <v>40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175"/>
      <c r="Y3" s="173"/>
    </row>
    <row r="4" spans="1:25" ht="3.75" customHeight="1">
      <c r="A4" s="174"/>
      <c r="B4" s="176"/>
      <c r="C4" s="176"/>
      <c r="D4" s="176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5"/>
      <c r="Y4" s="173"/>
    </row>
    <row r="5" spans="1:25" ht="12" customHeight="1">
      <c r="A5" s="174"/>
      <c r="B5" s="347" t="s">
        <v>41</v>
      </c>
      <c r="C5" s="348"/>
      <c r="D5" s="348"/>
      <c r="E5" s="349"/>
      <c r="F5" s="350">
        <v>0</v>
      </c>
      <c r="G5" s="351"/>
      <c r="H5" s="351"/>
      <c r="I5" s="351"/>
      <c r="J5" s="351"/>
      <c r="K5" s="351"/>
      <c r="L5" s="351"/>
      <c r="M5" s="352"/>
      <c r="N5" s="85"/>
      <c r="O5" s="85"/>
      <c r="P5" s="85"/>
      <c r="Q5" s="85"/>
      <c r="R5" s="85"/>
      <c r="S5" s="86"/>
      <c r="T5" s="87"/>
      <c r="U5" s="87"/>
      <c r="V5" s="87"/>
      <c r="W5" s="85"/>
      <c r="X5" s="175"/>
      <c r="Y5" s="173"/>
    </row>
    <row r="6" spans="1:25" ht="12" customHeight="1">
      <c r="A6" s="174"/>
      <c r="B6" s="341" t="s">
        <v>42</v>
      </c>
      <c r="C6" s="342"/>
      <c r="D6" s="342"/>
      <c r="E6" s="345"/>
      <c r="F6" s="353">
        <v>0</v>
      </c>
      <c r="G6" s="351"/>
      <c r="H6" s="351"/>
      <c r="I6" s="351"/>
      <c r="J6" s="351"/>
      <c r="K6" s="351"/>
      <c r="L6" s="351"/>
      <c r="M6" s="352"/>
      <c r="N6" s="344" t="s">
        <v>43</v>
      </c>
      <c r="O6" s="344"/>
      <c r="P6" s="354">
        <v>2007</v>
      </c>
      <c r="Q6" s="354"/>
      <c r="R6" s="354"/>
      <c r="S6" s="355" t="s">
        <v>44</v>
      </c>
      <c r="T6" s="347" t="s">
        <v>0</v>
      </c>
      <c r="U6" s="348"/>
      <c r="V6" s="349"/>
      <c r="W6" s="88" t="s">
        <v>180</v>
      </c>
      <c r="X6" s="175"/>
      <c r="Y6" s="173"/>
    </row>
    <row r="7" spans="1:26" ht="12" customHeight="1">
      <c r="A7" s="174"/>
      <c r="B7" s="358" t="s">
        <v>45</v>
      </c>
      <c r="C7" s="359"/>
      <c r="D7" s="359"/>
      <c r="E7" s="360"/>
      <c r="F7" s="89">
        <v>1</v>
      </c>
      <c r="G7" s="89">
        <v>2</v>
      </c>
      <c r="H7" s="371" t="s">
        <v>46</v>
      </c>
      <c r="I7" s="372"/>
      <c r="J7" s="373" t="s">
        <v>47</v>
      </c>
      <c r="K7" s="374"/>
      <c r="L7" s="374"/>
      <c r="M7" s="375"/>
      <c r="N7" s="341" t="s">
        <v>48</v>
      </c>
      <c r="O7" s="342"/>
      <c r="P7" s="343" t="s">
        <v>181</v>
      </c>
      <c r="Q7" s="343"/>
      <c r="R7" s="343"/>
      <c r="S7" s="356"/>
      <c r="T7" s="344" t="s">
        <v>49</v>
      </c>
      <c r="U7" s="344"/>
      <c r="V7" s="344"/>
      <c r="W7" s="90">
        <v>21034221476</v>
      </c>
      <c r="X7" s="175"/>
      <c r="Y7" s="173"/>
      <c r="Z7" s="179"/>
    </row>
    <row r="8" spans="1:26" ht="12" customHeight="1">
      <c r="A8" s="174"/>
      <c r="B8" s="361"/>
      <c r="C8" s="362"/>
      <c r="D8" s="362"/>
      <c r="E8" s="363"/>
      <c r="F8" s="91">
        <v>13</v>
      </c>
      <c r="G8" s="91">
        <v>1</v>
      </c>
      <c r="H8" s="366">
        <v>285</v>
      </c>
      <c r="I8" s="367"/>
      <c r="J8" s="376"/>
      <c r="K8" s="377"/>
      <c r="L8" s="377"/>
      <c r="M8" s="378"/>
      <c r="N8" s="368" t="s">
        <v>50</v>
      </c>
      <c r="O8" s="369"/>
      <c r="P8" s="370"/>
      <c r="Q8" s="370"/>
      <c r="R8" s="370"/>
      <c r="S8" s="356"/>
      <c r="T8" s="347" t="s">
        <v>51</v>
      </c>
      <c r="U8" s="348"/>
      <c r="V8" s="349"/>
      <c r="W8" s="92" t="s">
        <v>184</v>
      </c>
      <c r="X8" s="175"/>
      <c r="Y8" s="173"/>
      <c r="Z8" s="179"/>
    </row>
    <row r="9" spans="1:26" ht="12" customHeight="1">
      <c r="A9" s="174"/>
      <c r="B9" s="341" t="s">
        <v>52</v>
      </c>
      <c r="C9" s="342"/>
      <c r="D9" s="342"/>
      <c r="E9" s="345"/>
      <c r="F9" s="353" t="s">
        <v>53</v>
      </c>
      <c r="G9" s="351"/>
      <c r="H9" s="351"/>
      <c r="I9" s="351"/>
      <c r="J9" s="351"/>
      <c r="K9" s="351"/>
      <c r="L9" s="351"/>
      <c r="M9" s="352"/>
      <c r="N9" s="364" t="s">
        <v>54</v>
      </c>
      <c r="O9" s="365"/>
      <c r="P9" s="365"/>
      <c r="Q9" s="365"/>
      <c r="R9" s="365"/>
      <c r="S9" s="356"/>
      <c r="T9" s="344" t="s">
        <v>55</v>
      </c>
      <c r="U9" s="344"/>
      <c r="V9" s="344"/>
      <c r="W9" s="93" t="s">
        <v>179</v>
      </c>
      <c r="X9" s="175"/>
      <c r="Y9" s="173"/>
      <c r="Z9" s="180"/>
    </row>
    <row r="10" spans="1:26" ht="12" customHeight="1">
      <c r="A10" s="174"/>
      <c r="B10" s="341" t="s">
        <v>56</v>
      </c>
      <c r="C10" s="342"/>
      <c r="D10" s="342"/>
      <c r="E10" s="345"/>
      <c r="F10" s="398" t="s">
        <v>177</v>
      </c>
      <c r="G10" s="399"/>
      <c r="H10" s="399"/>
      <c r="I10" s="399"/>
      <c r="J10" s="399"/>
      <c r="K10" s="399"/>
      <c r="L10" s="399"/>
      <c r="M10" s="400"/>
      <c r="N10" s="401" t="s">
        <v>57</v>
      </c>
      <c r="O10" s="402"/>
      <c r="P10" s="402"/>
      <c r="Q10" s="402"/>
      <c r="R10" s="402"/>
      <c r="S10" s="357"/>
      <c r="T10" s="344" t="s">
        <v>58</v>
      </c>
      <c r="U10" s="344"/>
      <c r="V10" s="344"/>
      <c r="W10" s="93">
        <v>0</v>
      </c>
      <c r="X10" s="175"/>
      <c r="Y10" s="173"/>
      <c r="Z10" s="180"/>
    </row>
    <row r="11" spans="1:25" ht="10.5" customHeight="1">
      <c r="A11" s="174"/>
      <c r="X11" s="175"/>
      <c r="Y11" s="173"/>
    </row>
    <row r="12" spans="1:26" ht="13.5" customHeight="1">
      <c r="A12" s="174"/>
      <c r="B12" s="379" t="s">
        <v>59</v>
      </c>
      <c r="C12" s="382" t="s">
        <v>60</v>
      </c>
      <c r="D12" s="383"/>
      <c r="E12" s="383"/>
      <c r="F12" s="383"/>
      <c r="G12" s="386" t="s">
        <v>61</v>
      </c>
      <c r="H12" s="387"/>
      <c r="I12" s="387"/>
      <c r="J12" s="388"/>
      <c r="K12" s="392" t="s">
        <v>134</v>
      </c>
      <c r="L12" s="393"/>
      <c r="M12" s="386" t="s">
        <v>135</v>
      </c>
      <c r="N12" s="387"/>
      <c r="O12" s="387"/>
      <c r="P12" s="388"/>
      <c r="Q12" s="403" t="s">
        <v>62</v>
      </c>
      <c r="R12" s="404"/>
      <c r="S12" s="404"/>
      <c r="T12" s="404"/>
      <c r="U12" s="405"/>
      <c r="V12" s="382" t="s">
        <v>63</v>
      </c>
      <c r="W12" s="406"/>
      <c r="X12" s="175"/>
      <c r="Y12" s="173"/>
      <c r="Z12" s="181"/>
    </row>
    <row r="13" spans="1:28" ht="13.5" customHeight="1">
      <c r="A13" s="174"/>
      <c r="B13" s="380"/>
      <c r="C13" s="384"/>
      <c r="D13" s="385"/>
      <c r="E13" s="385"/>
      <c r="F13" s="385"/>
      <c r="G13" s="389"/>
      <c r="H13" s="390"/>
      <c r="I13" s="390"/>
      <c r="J13" s="391"/>
      <c r="K13" s="394"/>
      <c r="L13" s="395"/>
      <c r="M13" s="389" t="s">
        <v>136</v>
      </c>
      <c r="N13" s="390"/>
      <c r="O13" s="390"/>
      <c r="P13" s="391"/>
      <c r="Q13" s="382" t="s">
        <v>64</v>
      </c>
      <c r="R13" s="383"/>
      <c r="S13" s="406"/>
      <c r="T13" s="382" t="s">
        <v>65</v>
      </c>
      <c r="U13" s="406"/>
      <c r="V13" s="407"/>
      <c r="W13" s="408"/>
      <c r="X13" s="175"/>
      <c r="Y13" s="174"/>
      <c r="Z13" s="182"/>
      <c r="AA13" s="183"/>
      <c r="AB13" s="183"/>
    </row>
    <row r="14" spans="1:27" ht="11.25" customHeight="1">
      <c r="A14" s="174"/>
      <c r="B14" s="381"/>
      <c r="C14" s="95">
        <v>1</v>
      </c>
      <c r="D14" s="95">
        <v>2</v>
      </c>
      <c r="E14" s="95">
        <v>3</v>
      </c>
      <c r="F14" s="95">
        <v>4</v>
      </c>
      <c r="G14" s="96">
        <v>1</v>
      </c>
      <c r="H14" s="96">
        <v>2</v>
      </c>
      <c r="I14" s="96">
        <v>3</v>
      </c>
      <c r="J14" s="96">
        <v>4</v>
      </c>
      <c r="K14" s="396">
        <v>1</v>
      </c>
      <c r="L14" s="397"/>
      <c r="M14" s="96">
        <v>1</v>
      </c>
      <c r="N14" s="96">
        <v>2</v>
      </c>
      <c r="O14" s="96">
        <v>3</v>
      </c>
      <c r="P14" s="96">
        <v>4</v>
      </c>
      <c r="Q14" s="403" t="s">
        <v>66</v>
      </c>
      <c r="R14" s="405"/>
      <c r="S14" s="97" t="s">
        <v>67</v>
      </c>
      <c r="T14" s="97" t="s">
        <v>66</v>
      </c>
      <c r="U14" s="97" t="s">
        <v>67</v>
      </c>
      <c r="V14" s="384"/>
      <c r="W14" s="409"/>
      <c r="X14" s="175"/>
      <c r="Y14" s="174"/>
      <c r="Z14" s="184" t="s">
        <v>64</v>
      </c>
      <c r="AA14" s="184" t="s">
        <v>65</v>
      </c>
    </row>
    <row r="15" spans="1:28" ht="12" customHeight="1">
      <c r="A15" s="174"/>
      <c r="B15" s="185">
        <v>630</v>
      </c>
      <c r="C15" s="186">
        <v>13</v>
      </c>
      <c r="D15" s="186">
        <v>1</v>
      </c>
      <c r="E15" s="186">
        <v>31</v>
      </c>
      <c r="F15" s="186">
        <v>62</v>
      </c>
      <c r="G15" s="186">
        <v>9</v>
      </c>
      <c r="H15" s="186">
        <v>1</v>
      </c>
      <c r="I15" s="186">
        <v>2</v>
      </c>
      <c r="J15" s="186" t="s">
        <v>68</v>
      </c>
      <c r="K15" s="410" t="s">
        <v>69</v>
      </c>
      <c r="L15" s="410"/>
      <c r="M15" s="185" t="s">
        <v>70</v>
      </c>
      <c r="N15" s="186" t="s">
        <v>70</v>
      </c>
      <c r="O15" s="186" t="s">
        <v>137</v>
      </c>
      <c r="P15" s="185" t="s">
        <v>72</v>
      </c>
      <c r="Q15" s="411">
        <v>2476</v>
      </c>
      <c r="R15" s="411"/>
      <c r="S15" s="188">
        <v>0</v>
      </c>
      <c r="T15" s="187"/>
      <c r="U15" s="189"/>
      <c r="V15" s="412" t="s">
        <v>138</v>
      </c>
      <c r="W15" s="413"/>
      <c r="X15" s="175"/>
      <c r="Y15" s="174"/>
      <c r="Z15" s="190">
        <v>2449252</v>
      </c>
      <c r="AA15" s="191"/>
      <c r="AB15" s="192"/>
    </row>
    <row r="16" spans="1:28" ht="12" customHeight="1">
      <c r="A16" s="174"/>
      <c r="B16" s="185">
        <v>600</v>
      </c>
      <c r="C16" s="185" t="s">
        <v>73</v>
      </c>
      <c r="D16" s="185" t="s">
        <v>73</v>
      </c>
      <c r="E16" s="185" t="s">
        <v>73</v>
      </c>
      <c r="F16" s="185" t="s">
        <v>73</v>
      </c>
      <c r="G16" s="185" t="s">
        <v>73</v>
      </c>
      <c r="H16" s="185" t="s">
        <v>73</v>
      </c>
      <c r="I16" s="185" t="s">
        <v>73</v>
      </c>
      <c r="J16" s="185" t="s">
        <v>73</v>
      </c>
      <c r="K16" s="414"/>
      <c r="L16" s="414"/>
      <c r="M16" s="185" t="s">
        <v>72</v>
      </c>
      <c r="N16" s="186" t="s">
        <v>139</v>
      </c>
      <c r="O16" s="186" t="s">
        <v>137</v>
      </c>
      <c r="P16" s="185" t="s">
        <v>72</v>
      </c>
      <c r="Q16" s="411"/>
      <c r="R16" s="411"/>
      <c r="S16" s="188"/>
      <c r="T16" s="187">
        <f>(Q15*7.5)/1000</f>
        <v>18.57</v>
      </c>
      <c r="U16" s="189">
        <v>51.00000000002183</v>
      </c>
      <c r="V16" s="412" t="s">
        <v>140</v>
      </c>
      <c r="W16" s="413"/>
      <c r="X16" s="175"/>
      <c r="Y16" s="174"/>
      <c r="Z16" s="193"/>
      <c r="AA16" s="191">
        <v>14695.51</v>
      </c>
      <c r="AB16" s="192"/>
    </row>
    <row r="17" spans="1:28" ht="12" customHeight="1">
      <c r="A17" s="174"/>
      <c r="B17" s="185">
        <v>103</v>
      </c>
      <c r="C17" s="185" t="s">
        <v>73</v>
      </c>
      <c r="D17" s="185" t="s">
        <v>73</v>
      </c>
      <c r="E17" s="185" t="s">
        <v>73</v>
      </c>
      <c r="F17" s="185" t="s">
        <v>73</v>
      </c>
      <c r="G17" s="185" t="s">
        <v>73</v>
      </c>
      <c r="H17" s="185" t="s">
        <v>73</v>
      </c>
      <c r="I17" s="185" t="s">
        <v>73</v>
      </c>
      <c r="J17" s="185" t="s">
        <v>73</v>
      </c>
      <c r="K17" s="414"/>
      <c r="L17" s="414"/>
      <c r="M17" s="185" t="s">
        <v>137</v>
      </c>
      <c r="N17" s="186" t="s">
        <v>68</v>
      </c>
      <c r="O17" s="186" t="s">
        <v>68</v>
      </c>
      <c r="P17" s="186" t="s">
        <v>68</v>
      </c>
      <c r="Q17" s="411"/>
      <c r="R17" s="411"/>
      <c r="S17" s="188"/>
      <c r="T17" s="187">
        <f>(Q15-T16)</f>
        <v>2457.43</v>
      </c>
      <c r="U17" s="189">
        <v>49.00000002235174</v>
      </c>
      <c r="V17" s="412" t="s">
        <v>141</v>
      </c>
      <c r="W17" s="413"/>
      <c r="X17" s="175"/>
      <c r="Y17" s="174"/>
      <c r="Z17" s="190"/>
      <c r="AA17" s="191">
        <v>2434556.49</v>
      </c>
      <c r="AB17" s="192"/>
    </row>
    <row r="18" spans="1:27" ht="12" customHeight="1">
      <c r="A18" s="174"/>
      <c r="B18" s="185">
        <v>830</v>
      </c>
      <c r="C18" s="186" t="s">
        <v>144</v>
      </c>
      <c r="D18" s="186" t="s">
        <v>69</v>
      </c>
      <c r="E18" s="186" t="s">
        <v>145</v>
      </c>
      <c r="F18" s="186" t="s">
        <v>146</v>
      </c>
      <c r="G18" s="186" t="s">
        <v>147</v>
      </c>
      <c r="H18" s="186" t="s">
        <v>69</v>
      </c>
      <c r="I18" s="186" t="s">
        <v>71</v>
      </c>
      <c r="J18" s="186" t="s">
        <v>68</v>
      </c>
      <c r="K18" s="414">
        <v>1</v>
      </c>
      <c r="L18" s="414"/>
      <c r="M18" s="186" t="s">
        <v>70</v>
      </c>
      <c r="N18" s="186" t="s">
        <v>70</v>
      </c>
      <c r="O18" s="186" t="s">
        <v>137</v>
      </c>
      <c r="P18" s="186" t="s">
        <v>72</v>
      </c>
      <c r="Q18" s="411">
        <v>2476</v>
      </c>
      <c r="R18" s="411"/>
      <c r="S18" s="188">
        <v>0</v>
      </c>
      <c r="T18" s="187"/>
      <c r="U18" s="189"/>
      <c r="V18" s="412" t="s">
        <v>138</v>
      </c>
      <c r="W18" s="413"/>
      <c r="X18" s="175"/>
      <c r="Y18" s="174"/>
      <c r="Z18" s="191">
        <v>2449252</v>
      </c>
      <c r="AA18" s="191">
        <v>2449252</v>
      </c>
    </row>
    <row r="19" spans="1:28" ht="12" customHeight="1">
      <c r="A19" s="174"/>
      <c r="B19" s="185">
        <v>835</v>
      </c>
      <c r="C19" s="185" t="s">
        <v>73</v>
      </c>
      <c r="D19" s="185" t="s">
        <v>73</v>
      </c>
      <c r="E19" s="185" t="s">
        <v>73</v>
      </c>
      <c r="F19" s="185" t="s">
        <v>73</v>
      </c>
      <c r="G19" s="185" t="s">
        <v>73</v>
      </c>
      <c r="H19" s="185" t="s">
        <v>73</v>
      </c>
      <c r="I19" s="185" t="s">
        <v>73</v>
      </c>
      <c r="J19" s="185" t="s">
        <v>73</v>
      </c>
      <c r="K19" s="414"/>
      <c r="L19" s="414"/>
      <c r="M19" s="185" t="s">
        <v>73</v>
      </c>
      <c r="N19" s="185" t="s">
        <v>73</v>
      </c>
      <c r="O19" s="185" t="s">
        <v>73</v>
      </c>
      <c r="P19" s="185" t="s">
        <v>73</v>
      </c>
      <c r="Q19" s="411"/>
      <c r="R19" s="411"/>
      <c r="S19" s="188"/>
      <c r="T19" s="187">
        <v>2476</v>
      </c>
      <c r="U19" s="189">
        <v>0</v>
      </c>
      <c r="V19" s="412" t="s">
        <v>142</v>
      </c>
      <c r="W19" s="413"/>
      <c r="X19" s="175"/>
      <c r="Y19" s="174"/>
      <c r="Z19" s="190">
        <v>2449252</v>
      </c>
      <c r="AA19" s="191"/>
      <c r="AB19" s="192"/>
    </row>
    <row r="20" spans="1:28" ht="12" customHeight="1">
      <c r="A20" s="174"/>
      <c r="B20" s="185">
        <v>805</v>
      </c>
      <c r="C20" s="185" t="s">
        <v>73</v>
      </c>
      <c r="D20" s="185" t="s">
        <v>73</v>
      </c>
      <c r="E20" s="185" t="s">
        <v>73</v>
      </c>
      <c r="F20" s="185" t="s">
        <v>73</v>
      </c>
      <c r="G20" s="185" t="s">
        <v>73</v>
      </c>
      <c r="H20" s="185" t="s">
        <v>73</v>
      </c>
      <c r="I20" s="185" t="s">
        <v>73</v>
      </c>
      <c r="J20" s="185" t="s">
        <v>73</v>
      </c>
      <c r="K20" s="414"/>
      <c r="L20" s="414"/>
      <c r="M20" s="185"/>
      <c r="N20" s="185"/>
      <c r="O20" s="185"/>
      <c r="P20" s="185"/>
      <c r="Q20" s="411">
        <v>19</v>
      </c>
      <c r="R20" s="411"/>
      <c r="S20" s="188">
        <v>51.00000000002183</v>
      </c>
      <c r="T20" s="187"/>
      <c r="U20" s="189"/>
      <c r="V20" s="412" t="s">
        <v>143</v>
      </c>
      <c r="W20" s="413"/>
      <c r="X20" s="175"/>
      <c r="Y20" s="174"/>
      <c r="Z20" s="190"/>
      <c r="AA20" s="191">
        <v>2449252</v>
      </c>
      <c r="AB20" s="192"/>
    </row>
    <row r="21" spans="1:28" ht="12" customHeight="1">
      <c r="A21" s="174"/>
      <c r="B21" s="185">
        <v>800</v>
      </c>
      <c r="C21" s="185" t="s">
        <v>73</v>
      </c>
      <c r="D21" s="185" t="s">
        <v>73</v>
      </c>
      <c r="E21" s="185" t="s">
        <v>73</v>
      </c>
      <c r="F21" s="185" t="s">
        <v>73</v>
      </c>
      <c r="G21" s="185" t="s">
        <v>73</v>
      </c>
      <c r="H21" s="185" t="s">
        <v>73</v>
      </c>
      <c r="I21" s="185" t="s">
        <v>73</v>
      </c>
      <c r="J21" s="185" t="s">
        <v>73</v>
      </c>
      <c r="K21" s="414"/>
      <c r="L21" s="414"/>
      <c r="M21" s="186" t="s">
        <v>72</v>
      </c>
      <c r="N21" s="186" t="s">
        <v>139</v>
      </c>
      <c r="O21" s="186" t="s">
        <v>137</v>
      </c>
      <c r="P21" s="186" t="s">
        <v>72</v>
      </c>
      <c r="Q21" s="411"/>
      <c r="R21" s="411"/>
      <c r="S21" s="188"/>
      <c r="T21" s="187">
        <v>19</v>
      </c>
      <c r="U21" s="189">
        <v>51.00000000002183</v>
      </c>
      <c r="V21" s="412" t="s">
        <v>140</v>
      </c>
      <c r="W21" s="413"/>
      <c r="X21" s="175"/>
      <c r="Y21" s="174"/>
      <c r="Z21" s="190">
        <v>14695.51</v>
      </c>
      <c r="AA21" s="191"/>
      <c r="AB21" s="192"/>
    </row>
    <row r="22" spans="1:28" ht="12" customHeight="1">
      <c r="A22" s="174"/>
      <c r="B22" s="185"/>
      <c r="C22" s="185"/>
      <c r="D22" s="185"/>
      <c r="E22" s="185"/>
      <c r="F22" s="185"/>
      <c r="G22" s="185"/>
      <c r="H22" s="185"/>
      <c r="I22" s="185"/>
      <c r="J22" s="185"/>
      <c r="K22" s="414"/>
      <c r="L22" s="414"/>
      <c r="M22" s="185"/>
      <c r="N22" s="185"/>
      <c r="O22" s="185"/>
      <c r="P22" s="185"/>
      <c r="Q22" s="411"/>
      <c r="R22" s="411"/>
      <c r="S22" s="188"/>
      <c r="T22" s="187"/>
      <c r="U22" s="189"/>
      <c r="V22" s="412"/>
      <c r="W22" s="413"/>
      <c r="X22" s="175"/>
      <c r="Y22" s="174"/>
      <c r="Z22" s="190"/>
      <c r="AA22" s="191">
        <v>14695.51</v>
      </c>
      <c r="AB22" s="192"/>
    </row>
    <row r="23" spans="1:28" ht="12" customHeight="1">
      <c r="A23" s="174"/>
      <c r="B23" s="194"/>
      <c r="C23" s="194"/>
      <c r="D23" s="194"/>
      <c r="E23" s="194"/>
      <c r="F23" s="194"/>
      <c r="G23" s="194"/>
      <c r="H23" s="194"/>
      <c r="I23" s="194"/>
      <c r="J23" s="194"/>
      <c r="K23" s="415"/>
      <c r="L23" s="416"/>
      <c r="M23" s="194"/>
      <c r="N23" s="194"/>
      <c r="O23" s="194"/>
      <c r="P23" s="194"/>
      <c r="Q23" s="417"/>
      <c r="R23" s="417"/>
      <c r="S23" s="196"/>
      <c r="T23" s="195"/>
      <c r="U23" s="197"/>
      <c r="V23" s="418"/>
      <c r="W23" s="419"/>
      <c r="X23" s="175"/>
      <c r="Y23" s="174"/>
      <c r="Z23" s="190"/>
      <c r="AA23" s="191"/>
      <c r="AB23" s="192"/>
    </row>
    <row r="24" spans="1:28" ht="12" customHeight="1">
      <c r="A24" s="174"/>
      <c r="B24" s="194"/>
      <c r="C24" s="194"/>
      <c r="D24" s="194"/>
      <c r="E24" s="194"/>
      <c r="F24" s="194"/>
      <c r="G24" s="194"/>
      <c r="H24" s="194"/>
      <c r="I24" s="194"/>
      <c r="J24" s="194"/>
      <c r="K24" s="415"/>
      <c r="L24" s="416"/>
      <c r="M24" s="194"/>
      <c r="N24" s="194"/>
      <c r="O24" s="194"/>
      <c r="P24" s="194"/>
      <c r="Q24" s="417"/>
      <c r="R24" s="417"/>
      <c r="S24" s="196"/>
      <c r="T24" s="195"/>
      <c r="U24" s="197"/>
      <c r="V24" s="418"/>
      <c r="W24" s="419"/>
      <c r="X24" s="175"/>
      <c r="Y24" s="174"/>
      <c r="Z24" s="190">
        <v>4913199.51</v>
      </c>
      <c r="AA24" s="191">
        <v>4913199.51</v>
      </c>
      <c r="AB24" s="192"/>
    </row>
    <row r="25" spans="1:28" ht="12" customHeight="1">
      <c r="A25" s="174"/>
      <c r="B25" s="194"/>
      <c r="C25" s="194"/>
      <c r="D25" s="194"/>
      <c r="E25" s="194"/>
      <c r="F25" s="194"/>
      <c r="G25" s="194"/>
      <c r="H25" s="194"/>
      <c r="I25" s="194"/>
      <c r="J25" s="194"/>
      <c r="K25" s="415"/>
      <c r="L25" s="416"/>
      <c r="M25" s="194"/>
      <c r="N25" s="194"/>
      <c r="O25" s="194"/>
      <c r="P25" s="194"/>
      <c r="Q25" s="417"/>
      <c r="R25" s="417"/>
      <c r="S25" s="196"/>
      <c r="T25" s="195"/>
      <c r="U25" s="197"/>
      <c r="V25" s="418"/>
      <c r="W25" s="419"/>
      <c r="X25" s="175"/>
      <c r="Y25" s="174"/>
      <c r="Z25" s="190">
        <v>2449252</v>
      </c>
      <c r="AA25" s="191">
        <v>2449252</v>
      </c>
      <c r="AB25" s="192"/>
    </row>
    <row r="26" spans="1:25" ht="12" customHeight="1">
      <c r="A26" s="174"/>
      <c r="B26" s="194"/>
      <c r="C26" s="194"/>
      <c r="D26" s="194"/>
      <c r="E26" s="194"/>
      <c r="F26" s="194"/>
      <c r="G26" s="194"/>
      <c r="H26" s="194"/>
      <c r="I26" s="194"/>
      <c r="J26" s="194"/>
      <c r="K26" s="415"/>
      <c r="L26" s="416"/>
      <c r="M26" s="194"/>
      <c r="N26" s="194"/>
      <c r="O26" s="194"/>
      <c r="P26" s="194"/>
      <c r="Q26" s="417"/>
      <c r="R26" s="417"/>
      <c r="S26" s="196"/>
      <c r="T26" s="195"/>
      <c r="U26" s="197"/>
      <c r="V26" s="418"/>
      <c r="W26" s="419"/>
      <c r="X26" s="175"/>
      <c r="Y26" s="174"/>
    </row>
    <row r="27" spans="1:25" ht="12" customHeight="1">
      <c r="A27" s="174"/>
      <c r="B27" s="194"/>
      <c r="C27" s="194"/>
      <c r="D27" s="194"/>
      <c r="E27" s="194"/>
      <c r="F27" s="194"/>
      <c r="G27" s="194"/>
      <c r="H27" s="194"/>
      <c r="I27" s="194"/>
      <c r="J27" s="194"/>
      <c r="K27" s="415"/>
      <c r="L27" s="416"/>
      <c r="M27" s="194"/>
      <c r="N27" s="194"/>
      <c r="O27" s="194"/>
      <c r="P27" s="194"/>
      <c r="Q27" s="417"/>
      <c r="R27" s="417"/>
      <c r="S27" s="196"/>
      <c r="T27" s="195"/>
      <c r="U27" s="197"/>
      <c r="V27" s="418"/>
      <c r="W27" s="419"/>
      <c r="X27" s="175"/>
      <c r="Y27" s="174"/>
    </row>
    <row r="28" spans="1:25" ht="12" customHeight="1">
      <c r="A28" s="174"/>
      <c r="B28" s="198"/>
      <c r="C28" s="199"/>
      <c r="D28" s="199"/>
      <c r="E28" s="199"/>
      <c r="F28" s="199"/>
      <c r="G28" s="199"/>
      <c r="H28" s="199"/>
      <c r="I28" s="199"/>
      <c r="J28" s="199"/>
      <c r="K28" s="420"/>
      <c r="L28" s="421"/>
      <c r="M28" s="200"/>
      <c r="N28" s="200"/>
      <c r="O28" s="200"/>
      <c r="P28" s="200"/>
      <c r="Q28" s="422"/>
      <c r="R28" s="422"/>
      <c r="S28" s="202"/>
      <c r="T28" s="201"/>
      <c r="U28" s="203"/>
      <c r="V28" s="418"/>
      <c r="W28" s="419"/>
      <c r="X28" s="175"/>
      <c r="Y28" s="174"/>
    </row>
    <row r="29" spans="1:25" ht="12" customHeight="1">
      <c r="A29" s="174"/>
      <c r="B29" s="198"/>
      <c r="C29" s="199"/>
      <c r="D29" s="199"/>
      <c r="E29" s="199"/>
      <c r="F29" s="199"/>
      <c r="G29" s="199"/>
      <c r="H29" s="199"/>
      <c r="I29" s="199"/>
      <c r="J29" s="199"/>
      <c r="K29" s="420"/>
      <c r="L29" s="421"/>
      <c r="M29" s="200"/>
      <c r="N29" s="200"/>
      <c r="O29" s="200"/>
      <c r="P29" s="200"/>
      <c r="Q29" s="423"/>
      <c r="R29" s="424"/>
      <c r="S29" s="204"/>
      <c r="T29" s="205"/>
      <c r="U29" s="206"/>
      <c r="V29" s="425"/>
      <c r="W29" s="426"/>
      <c r="X29" s="175"/>
      <c r="Y29" s="174"/>
    </row>
    <row r="30" spans="1:25" ht="12" customHeight="1">
      <c r="A30" s="174"/>
      <c r="B30" s="198"/>
      <c r="C30" s="199"/>
      <c r="D30" s="199"/>
      <c r="E30" s="199"/>
      <c r="F30" s="199"/>
      <c r="G30" s="199"/>
      <c r="H30" s="199"/>
      <c r="I30" s="199"/>
      <c r="J30" s="199"/>
      <c r="K30" s="420"/>
      <c r="L30" s="421"/>
      <c r="M30" s="200"/>
      <c r="N30" s="200"/>
      <c r="O30" s="200"/>
      <c r="P30" s="200"/>
      <c r="Q30" s="427"/>
      <c r="R30" s="428"/>
      <c r="S30" s="207"/>
      <c r="T30" s="201"/>
      <c r="U30" s="203"/>
      <c r="V30" s="425"/>
      <c r="W30" s="426"/>
      <c r="X30" s="175"/>
      <c r="Y30" s="174"/>
    </row>
    <row r="31" spans="1:25" ht="12" customHeight="1">
      <c r="A31" s="174"/>
      <c r="B31" s="198"/>
      <c r="C31" s="199"/>
      <c r="D31" s="199"/>
      <c r="E31" s="199"/>
      <c r="F31" s="199"/>
      <c r="G31" s="199"/>
      <c r="H31" s="199"/>
      <c r="I31" s="199"/>
      <c r="J31" s="199"/>
      <c r="K31" s="420"/>
      <c r="L31" s="421"/>
      <c r="M31" s="200"/>
      <c r="N31" s="200"/>
      <c r="O31" s="208"/>
      <c r="P31" s="200"/>
      <c r="Q31" s="422"/>
      <c r="R31" s="422"/>
      <c r="S31" s="202"/>
      <c r="T31" s="201"/>
      <c r="U31" s="203"/>
      <c r="V31" s="425"/>
      <c r="W31" s="426"/>
      <c r="X31" s="175"/>
      <c r="Y31" s="174"/>
    </row>
    <row r="32" spans="1:25" ht="12" customHeight="1">
      <c r="A32" s="174"/>
      <c r="B32" s="198"/>
      <c r="C32" s="199"/>
      <c r="D32" s="199"/>
      <c r="E32" s="199"/>
      <c r="F32" s="199"/>
      <c r="G32" s="199"/>
      <c r="H32" s="199"/>
      <c r="I32" s="199"/>
      <c r="J32" s="199"/>
      <c r="K32" s="420"/>
      <c r="L32" s="421"/>
      <c r="M32" s="200"/>
      <c r="N32" s="200"/>
      <c r="O32" s="200"/>
      <c r="P32" s="200"/>
      <c r="Q32" s="422"/>
      <c r="R32" s="422"/>
      <c r="S32" s="202"/>
      <c r="T32" s="201"/>
      <c r="U32" s="202"/>
      <c r="V32" s="429"/>
      <c r="W32" s="430"/>
      <c r="X32" s="175"/>
      <c r="Y32" s="174"/>
    </row>
    <row r="33" spans="1:25" ht="12" customHeight="1">
      <c r="A33" s="174"/>
      <c r="B33" s="198"/>
      <c r="C33" s="199"/>
      <c r="D33" s="199"/>
      <c r="E33" s="199"/>
      <c r="F33" s="199"/>
      <c r="G33" s="199"/>
      <c r="H33" s="199"/>
      <c r="I33" s="199"/>
      <c r="J33" s="209"/>
      <c r="K33" s="420"/>
      <c r="L33" s="421"/>
      <c r="M33" s="200"/>
      <c r="N33" s="200"/>
      <c r="O33" s="200"/>
      <c r="P33" s="200"/>
      <c r="Q33" s="431"/>
      <c r="R33" s="431"/>
      <c r="S33" s="210"/>
      <c r="T33" s="201"/>
      <c r="U33" s="202"/>
      <c r="V33" s="432"/>
      <c r="W33" s="432"/>
      <c r="X33" s="175"/>
      <c r="Y33" s="174"/>
    </row>
    <row r="34" spans="1:25" ht="12" customHeight="1">
      <c r="A34" s="174"/>
      <c r="B34" s="198"/>
      <c r="C34" s="199"/>
      <c r="D34" s="209"/>
      <c r="E34" s="199"/>
      <c r="F34" s="199"/>
      <c r="G34" s="199"/>
      <c r="H34" s="199"/>
      <c r="I34" s="199"/>
      <c r="J34" s="199"/>
      <c r="K34" s="420"/>
      <c r="L34" s="421"/>
      <c r="M34" s="200"/>
      <c r="N34" s="200"/>
      <c r="O34" s="200"/>
      <c r="P34" s="200"/>
      <c r="Q34" s="431"/>
      <c r="R34" s="431"/>
      <c r="S34" s="210"/>
      <c r="T34" s="201"/>
      <c r="U34" s="202"/>
      <c r="V34" s="432"/>
      <c r="W34" s="432"/>
      <c r="X34" s="175"/>
      <c r="Y34" s="174"/>
    </row>
    <row r="35" spans="1:25" ht="12" customHeight="1">
      <c r="A35" s="174"/>
      <c r="B35" s="198"/>
      <c r="C35" s="199"/>
      <c r="D35" s="199"/>
      <c r="E35" s="199"/>
      <c r="F35" s="199"/>
      <c r="G35" s="199"/>
      <c r="H35" s="199"/>
      <c r="I35" s="199"/>
      <c r="J35" s="199"/>
      <c r="K35" s="420"/>
      <c r="L35" s="421"/>
      <c r="M35" s="200"/>
      <c r="N35" s="200"/>
      <c r="O35" s="200"/>
      <c r="P35" s="200"/>
      <c r="Q35" s="422"/>
      <c r="R35" s="422"/>
      <c r="S35" s="202"/>
      <c r="T35" s="201"/>
      <c r="U35" s="202"/>
      <c r="V35" s="432"/>
      <c r="W35" s="432"/>
      <c r="X35" s="175"/>
      <c r="Y35" s="174"/>
    </row>
    <row r="36" spans="1:25" ht="12" customHeight="1">
      <c r="A36" s="174"/>
      <c r="B36" s="198"/>
      <c r="C36" s="199"/>
      <c r="D36" s="199"/>
      <c r="E36" s="199"/>
      <c r="F36" s="199"/>
      <c r="G36" s="199"/>
      <c r="H36" s="199"/>
      <c r="I36" s="199"/>
      <c r="J36" s="199"/>
      <c r="K36" s="420"/>
      <c r="L36" s="421"/>
      <c r="M36" s="200"/>
      <c r="N36" s="200"/>
      <c r="O36" s="200"/>
      <c r="P36" s="200"/>
      <c r="Q36" s="422"/>
      <c r="R36" s="422"/>
      <c r="S36" s="202"/>
      <c r="T36" s="205"/>
      <c r="U36" s="210"/>
      <c r="V36" s="432"/>
      <c r="W36" s="432"/>
      <c r="X36" s="175"/>
      <c r="Y36" s="174"/>
    </row>
    <row r="37" spans="1:25" ht="12" customHeight="1">
      <c r="A37" s="174"/>
      <c r="B37" s="198"/>
      <c r="C37" s="199"/>
      <c r="D37" s="199"/>
      <c r="E37" s="199"/>
      <c r="F37" s="199"/>
      <c r="G37" s="199"/>
      <c r="H37" s="199"/>
      <c r="I37" s="199"/>
      <c r="J37" s="199"/>
      <c r="K37" s="420"/>
      <c r="L37" s="421"/>
      <c r="M37" s="200"/>
      <c r="N37" s="208"/>
      <c r="O37" s="200"/>
      <c r="P37" s="200"/>
      <c r="Q37" s="431"/>
      <c r="R37" s="431"/>
      <c r="S37" s="210"/>
      <c r="T37" s="201"/>
      <c r="U37" s="202"/>
      <c r="V37" s="432"/>
      <c r="W37" s="432"/>
      <c r="X37" s="175"/>
      <c r="Y37" s="174"/>
    </row>
    <row r="38" spans="1:25" ht="12" customHeight="1">
      <c r="A38" s="174"/>
      <c r="B38" s="198"/>
      <c r="C38" s="199"/>
      <c r="D38" s="199"/>
      <c r="E38" s="199"/>
      <c r="F38" s="199"/>
      <c r="G38" s="199"/>
      <c r="H38" s="199"/>
      <c r="I38" s="199"/>
      <c r="J38" s="199"/>
      <c r="K38" s="420"/>
      <c r="L38" s="421"/>
      <c r="M38" s="200"/>
      <c r="N38" s="200"/>
      <c r="O38" s="200"/>
      <c r="P38" s="200"/>
      <c r="Q38" s="431"/>
      <c r="R38" s="431"/>
      <c r="S38" s="210"/>
      <c r="T38" s="201"/>
      <c r="U38" s="202"/>
      <c r="V38" s="432"/>
      <c r="W38" s="432"/>
      <c r="X38" s="175"/>
      <c r="Y38" s="174"/>
    </row>
    <row r="39" spans="1:25" ht="12" customHeight="1">
      <c r="A39" s="174"/>
      <c r="B39" s="198"/>
      <c r="C39" s="199"/>
      <c r="D39" s="199"/>
      <c r="E39" s="199"/>
      <c r="F39" s="199"/>
      <c r="G39" s="199"/>
      <c r="H39" s="199"/>
      <c r="I39" s="199"/>
      <c r="J39" s="199"/>
      <c r="K39" s="420"/>
      <c r="L39" s="421"/>
      <c r="M39" s="200"/>
      <c r="N39" s="200"/>
      <c r="O39" s="200"/>
      <c r="P39" s="200"/>
      <c r="Q39" s="427"/>
      <c r="R39" s="428"/>
      <c r="S39" s="207"/>
      <c r="T39" s="201"/>
      <c r="U39" s="203"/>
      <c r="V39" s="429"/>
      <c r="W39" s="430"/>
      <c r="X39" s="175"/>
      <c r="Y39" s="174"/>
    </row>
    <row r="40" spans="1:25" ht="12" customHeight="1">
      <c r="A40" s="174"/>
      <c r="B40" s="198"/>
      <c r="C40" s="199"/>
      <c r="D40" s="199"/>
      <c r="E40" s="199"/>
      <c r="F40" s="199"/>
      <c r="G40" s="199"/>
      <c r="H40" s="199"/>
      <c r="I40" s="199"/>
      <c r="J40" s="199"/>
      <c r="K40" s="420"/>
      <c r="L40" s="421"/>
      <c r="M40" s="200"/>
      <c r="N40" s="200"/>
      <c r="O40" s="200"/>
      <c r="P40" s="200"/>
      <c r="Q40" s="422"/>
      <c r="R40" s="422"/>
      <c r="S40" s="202"/>
      <c r="T40" s="201"/>
      <c r="U40" s="202"/>
      <c r="V40" s="432"/>
      <c r="W40" s="432"/>
      <c r="X40" s="175"/>
      <c r="Y40" s="174"/>
    </row>
    <row r="41" spans="1:25" ht="12" customHeight="1">
      <c r="A41" s="174"/>
      <c r="B41" s="128"/>
      <c r="C41" s="199"/>
      <c r="D41" s="199"/>
      <c r="E41" s="199"/>
      <c r="F41" s="199"/>
      <c r="G41" s="199"/>
      <c r="H41" s="199"/>
      <c r="I41" s="199"/>
      <c r="J41" s="199"/>
      <c r="K41" s="420"/>
      <c r="L41" s="421"/>
      <c r="M41" s="200"/>
      <c r="N41" s="200"/>
      <c r="O41" s="200"/>
      <c r="P41" s="200"/>
      <c r="Q41" s="422"/>
      <c r="R41" s="422"/>
      <c r="S41" s="202"/>
      <c r="T41" s="201"/>
      <c r="U41" s="202"/>
      <c r="V41" s="432"/>
      <c r="W41" s="432"/>
      <c r="X41" s="175"/>
      <c r="Y41" s="174"/>
    </row>
    <row r="42" spans="1:25" ht="15" customHeight="1">
      <c r="A42" s="174"/>
      <c r="B42" s="99"/>
      <c r="C42" s="100"/>
      <c r="D42" s="100"/>
      <c r="E42" s="100"/>
      <c r="F42" s="100"/>
      <c r="G42" s="100"/>
      <c r="H42" s="100"/>
      <c r="I42" s="100"/>
      <c r="J42" s="433" t="s">
        <v>74</v>
      </c>
      <c r="K42" s="433"/>
      <c r="L42" s="433"/>
      <c r="M42" s="433"/>
      <c r="N42" s="433"/>
      <c r="O42" s="433"/>
      <c r="P42" s="101"/>
      <c r="Q42" s="434">
        <f>SUM(Q15:R41)</f>
        <v>4971</v>
      </c>
      <c r="R42" s="434"/>
      <c r="S42" s="103">
        <v>50.99999997764826</v>
      </c>
      <c r="T42" s="102">
        <f>SUM(T15:T41)</f>
        <v>4971</v>
      </c>
      <c r="U42" s="104">
        <v>50.99999997764826</v>
      </c>
      <c r="V42" s="435" t="s">
        <v>20</v>
      </c>
      <c r="W42" s="436"/>
      <c r="X42" s="175"/>
      <c r="Y42" s="174"/>
    </row>
    <row r="43" spans="1:25" ht="15" customHeight="1">
      <c r="A43" s="174"/>
      <c r="B43" s="445" t="s">
        <v>75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105"/>
      <c r="Q43" s="447">
        <v>2476</v>
      </c>
      <c r="R43" s="448"/>
      <c r="S43" s="103">
        <v>0</v>
      </c>
      <c r="T43" s="106">
        <v>2476</v>
      </c>
      <c r="U43" s="104">
        <v>0</v>
      </c>
      <c r="V43" s="449" t="s">
        <v>20</v>
      </c>
      <c r="W43" s="450"/>
      <c r="X43" s="175"/>
      <c r="Y43" s="174"/>
    </row>
    <row r="44" spans="1:25" ht="7.5" customHeight="1">
      <c r="A44" s="174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121"/>
      <c r="U44" s="121"/>
      <c r="V44" s="121"/>
      <c r="W44" s="121"/>
      <c r="X44" s="175"/>
      <c r="Y44" s="174"/>
    </row>
    <row r="45" spans="1:25" ht="12" customHeight="1">
      <c r="A45" s="174"/>
      <c r="B45" s="451" t="s">
        <v>182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175"/>
      <c r="Y45" s="174"/>
    </row>
    <row r="46" spans="1:25" ht="7.5" customHeight="1">
      <c r="A46" s="174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107"/>
      <c r="M46" s="108"/>
      <c r="N46" s="108"/>
      <c r="O46" s="108"/>
      <c r="P46" s="108"/>
      <c r="Q46" s="108"/>
      <c r="R46" s="108"/>
      <c r="S46" s="108"/>
      <c r="T46" s="108"/>
      <c r="U46" s="108"/>
      <c r="V46" s="455"/>
      <c r="W46" s="455"/>
      <c r="X46" s="175"/>
      <c r="Y46" s="174"/>
    </row>
    <row r="47" spans="1:25" ht="12" customHeight="1">
      <c r="A47" s="174"/>
      <c r="B47" s="456" t="s">
        <v>76</v>
      </c>
      <c r="C47" s="457"/>
      <c r="D47" s="457"/>
      <c r="E47" s="458"/>
      <c r="F47" s="465" t="s">
        <v>77</v>
      </c>
      <c r="G47" s="466"/>
      <c r="H47" s="466"/>
      <c r="I47" s="467"/>
      <c r="J47" s="373" t="s">
        <v>78</v>
      </c>
      <c r="K47" s="374"/>
      <c r="L47" s="374"/>
      <c r="M47" s="375"/>
      <c r="N47" s="373" t="s">
        <v>79</v>
      </c>
      <c r="O47" s="374"/>
      <c r="P47" s="374"/>
      <c r="Q47" s="374"/>
      <c r="R47" s="354" t="s">
        <v>80</v>
      </c>
      <c r="S47" s="354"/>
      <c r="T47" s="354"/>
      <c r="U47" s="354"/>
      <c r="V47" s="443" t="s">
        <v>181</v>
      </c>
      <c r="W47" s="443"/>
      <c r="X47" s="175"/>
      <c r="Y47" s="174"/>
    </row>
    <row r="48" spans="1:25" ht="12" customHeight="1">
      <c r="A48" s="174"/>
      <c r="B48" s="459"/>
      <c r="C48" s="460"/>
      <c r="D48" s="460"/>
      <c r="E48" s="461"/>
      <c r="F48" s="440" t="s">
        <v>81</v>
      </c>
      <c r="G48" s="441"/>
      <c r="H48" s="441"/>
      <c r="I48" s="442"/>
      <c r="J48" s="376"/>
      <c r="K48" s="377"/>
      <c r="L48" s="377"/>
      <c r="M48" s="378"/>
      <c r="N48" s="376"/>
      <c r="O48" s="377"/>
      <c r="P48" s="377"/>
      <c r="Q48" s="377"/>
      <c r="R48" s="354"/>
      <c r="S48" s="354"/>
      <c r="T48" s="354"/>
      <c r="U48" s="354"/>
      <c r="V48" s="443" t="s">
        <v>82</v>
      </c>
      <c r="W48" s="444"/>
      <c r="X48" s="175"/>
      <c r="Y48" s="174"/>
    </row>
    <row r="49" spans="1:25" ht="12" customHeight="1">
      <c r="A49" s="174"/>
      <c r="B49" s="462"/>
      <c r="C49" s="463"/>
      <c r="D49" s="463"/>
      <c r="E49" s="464"/>
      <c r="F49" s="437" t="s">
        <v>66</v>
      </c>
      <c r="G49" s="438"/>
      <c r="H49" s="439"/>
      <c r="I49" s="109" t="s">
        <v>67</v>
      </c>
      <c r="J49" s="437" t="s">
        <v>66</v>
      </c>
      <c r="K49" s="438"/>
      <c r="L49" s="439"/>
      <c r="M49" s="110" t="s">
        <v>67</v>
      </c>
      <c r="N49" s="437" t="s">
        <v>66</v>
      </c>
      <c r="O49" s="438"/>
      <c r="P49" s="438"/>
      <c r="Q49" s="109" t="s">
        <v>67</v>
      </c>
      <c r="R49" s="354"/>
      <c r="S49" s="354"/>
      <c r="T49" s="354"/>
      <c r="U49" s="354"/>
      <c r="V49" s="452" t="s">
        <v>180</v>
      </c>
      <c r="W49" s="453"/>
      <c r="X49" s="175"/>
      <c r="Y49" s="174"/>
    </row>
    <row r="50" spans="1:25" ht="10.5" customHeight="1">
      <c r="A50" s="174"/>
      <c r="B50" s="481"/>
      <c r="C50" s="482"/>
      <c r="D50" s="482"/>
      <c r="E50" s="483"/>
      <c r="F50" s="475">
        <v>2476</v>
      </c>
      <c r="G50" s="476"/>
      <c r="H50" s="477"/>
      <c r="I50" s="487">
        <v>0</v>
      </c>
      <c r="J50" s="469">
        <v>19</v>
      </c>
      <c r="K50" s="470"/>
      <c r="L50" s="471"/>
      <c r="M50" s="495">
        <v>51.00000000002183</v>
      </c>
      <c r="N50" s="475">
        <v>2457</v>
      </c>
      <c r="O50" s="476"/>
      <c r="P50" s="477"/>
      <c r="Q50" s="495">
        <v>49.00000002235174</v>
      </c>
      <c r="R50" s="468"/>
      <c r="S50" s="468"/>
      <c r="T50" s="468"/>
      <c r="U50" s="468"/>
      <c r="V50" s="499" t="s">
        <v>176</v>
      </c>
      <c r="W50" s="500"/>
      <c r="X50" s="175"/>
      <c r="Y50" s="174"/>
    </row>
    <row r="51" spans="1:25" ht="10.5" customHeight="1">
      <c r="A51" s="174"/>
      <c r="B51" s="484"/>
      <c r="C51" s="485"/>
      <c r="D51" s="485"/>
      <c r="E51" s="486"/>
      <c r="F51" s="478"/>
      <c r="G51" s="479"/>
      <c r="H51" s="480"/>
      <c r="I51" s="488"/>
      <c r="J51" s="472"/>
      <c r="K51" s="473"/>
      <c r="L51" s="474"/>
      <c r="M51" s="496"/>
      <c r="N51" s="478"/>
      <c r="O51" s="479"/>
      <c r="P51" s="480"/>
      <c r="Q51" s="496"/>
      <c r="R51" s="468"/>
      <c r="S51" s="468"/>
      <c r="T51" s="468"/>
      <c r="U51" s="468"/>
      <c r="V51" s="499"/>
      <c r="W51" s="500"/>
      <c r="X51" s="175"/>
      <c r="Y51" s="174"/>
    </row>
    <row r="52" spans="1:25" ht="15" customHeight="1">
      <c r="A52" s="174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7"/>
      <c r="W52" s="127"/>
      <c r="X52" s="175"/>
      <c r="Y52" s="174"/>
    </row>
    <row r="53" spans="1:25" ht="11.25" customHeight="1">
      <c r="A53" s="174"/>
      <c r="B53" s="492" t="s">
        <v>83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4"/>
      <c r="R53" s="371" t="s">
        <v>84</v>
      </c>
      <c r="S53" s="501"/>
      <c r="T53" s="501"/>
      <c r="U53" s="501"/>
      <c r="V53" s="501"/>
      <c r="W53" s="372"/>
      <c r="X53" s="175"/>
      <c r="Y53" s="174"/>
    </row>
    <row r="54" spans="1:25" ht="12" customHeight="1">
      <c r="A54" s="174"/>
      <c r="B54" s="489" t="s">
        <v>85</v>
      </c>
      <c r="C54" s="490"/>
      <c r="D54" s="490"/>
      <c r="E54" s="490"/>
      <c r="F54" s="491"/>
      <c r="G54" s="492" t="s">
        <v>86</v>
      </c>
      <c r="H54" s="493"/>
      <c r="I54" s="493"/>
      <c r="J54" s="493"/>
      <c r="K54" s="494"/>
      <c r="L54" s="492" t="s">
        <v>87</v>
      </c>
      <c r="M54" s="493"/>
      <c r="N54" s="493"/>
      <c r="O54" s="493"/>
      <c r="P54" s="493"/>
      <c r="Q54" s="494"/>
      <c r="R54" s="228">
        <v>1</v>
      </c>
      <c r="S54" s="229" t="s">
        <v>168</v>
      </c>
      <c r="T54" s="497" t="s">
        <v>169</v>
      </c>
      <c r="U54" s="497"/>
      <c r="V54" s="497"/>
      <c r="W54" s="498"/>
      <c r="X54" s="175"/>
      <c r="Y54" s="174"/>
    </row>
    <row r="55" spans="1:25" ht="11.25" customHeight="1">
      <c r="A55" s="174"/>
      <c r="B55" s="502"/>
      <c r="C55" s="503"/>
      <c r="D55" s="503"/>
      <c r="E55" s="503"/>
      <c r="F55" s="504"/>
      <c r="G55" s="502"/>
      <c r="H55" s="503"/>
      <c r="I55" s="503"/>
      <c r="J55" s="503"/>
      <c r="K55" s="504"/>
      <c r="L55" s="502"/>
      <c r="M55" s="503"/>
      <c r="N55" s="503"/>
      <c r="O55" s="503"/>
      <c r="P55" s="503"/>
      <c r="Q55" s="504"/>
      <c r="R55" s="230">
        <v>2</v>
      </c>
      <c r="S55" s="231" t="s">
        <v>88</v>
      </c>
      <c r="T55" s="505" t="s">
        <v>148</v>
      </c>
      <c r="U55" s="505"/>
      <c r="V55" s="505"/>
      <c r="W55" s="506"/>
      <c r="X55" s="175"/>
      <c r="Y55" s="174"/>
    </row>
    <row r="56" spans="1:25" ht="12" customHeight="1">
      <c r="A56" s="174"/>
      <c r="B56" s="449" t="s">
        <v>89</v>
      </c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450"/>
      <c r="R56" s="230">
        <v>1</v>
      </c>
      <c r="S56" s="232" t="s">
        <v>90</v>
      </c>
      <c r="T56" s="513" t="s">
        <v>149</v>
      </c>
      <c r="U56" s="513"/>
      <c r="V56" s="513"/>
      <c r="W56" s="514"/>
      <c r="X56" s="175"/>
      <c r="Y56" s="174"/>
    </row>
    <row r="57" spans="1:25" ht="12" customHeight="1">
      <c r="A57" s="174"/>
      <c r="B57" s="373" t="s">
        <v>91</v>
      </c>
      <c r="C57" s="374"/>
      <c r="D57" s="374"/>
      <c r="E57" s="374"/>
      <c r="F57" s="375"/>
      <c r="G57" s="373" t="s">
        <v>48</v>
      </c>
      <c r="H57" s="374"/>
      <c r="I57" s="375"/>
      <c r="J57" s="373" t="s">
        <v>50</v>
      </c>
      <c r="K57" s="374"/>
      <c r="L57" s="374"/>
      <c r="M57" s="375"/>
      <c r="N57" s="371" t="s">
        <v>28</v>
      </c>
      <c r="O57" s="501"/>
      <c r="P57" s="501"/>
      <c r="Q57" s="372"/>
      <c r="R57" s="230">
        <v>1</v>
      </c>
      <c r="S57" s="231" t="s">
        <v>92</v>
      </c>
      <c r="T57" s="507" t="s">
        <v>150</v>
      </c>
      <c r="U57" s="507"/>
      <c r="V57" s="507"/>
      <c r="W57" s="508"/>
      <c r="X57" s="175"/>
      <c r="Y57" s="174"/>
    </row>
    <row r="58" spans="1:25" ht="11.25" customHeight="1">
      <c r="A58" s="174"/>
      <c r="B58" s="376"/>
      <c r="C58" s="377"/>
      <c r="D58" s="377"/>
      <c r="E58" s="377"/>
      <c r="F58" s="378"/>
      <c r="G58" s="376"/>
      <c r="H58" s="377"/>
      <c r="I58" s="378"/>
      <c r="J58" s="376"/>
      <c r="K58" s="377"/>
      <c r="L58" s="377"/>
      <c r="M58" s="378"/>
      <c r="N58" s="371" t="s">
        <v>66</v>
      </c>
      <c r="O58" s="372"/>
      <c r="P58" s="371" t="s">
        <v>67</v>
      </c>
      <c r="Q58" s="372"/>
      <c r="R58" s="230">
        <v>1</v>
      </c>
      <c r="S58" s="231" t="s">
        <v>151</v>
      </c>
      <c r="T58" s="233"/>
      <c r="U58" s="233"/>
      <c r="V58" s="233"/>
      <c r="W58" s="234"/>
      <c r="X58" s="175"/>
      <c r="Y58" s="174"/>
    </row>
    <row r="59" spans="1:25" ht="12.75" customHeight="1">
      <c r="A59" s="174"/>
      <c r="B59" s="403"/>
      <c r="C59" s="404"/>
      <c r="D59" s="404"/>
      <c r="E59" s="404"/>
      <c r="F59" s="405"/>
      <c r="G59" s="403"/>
      <c r="H59" s="404"/>
      <c r="I59" s="405"/>
      <c r="J59" s="371"/>
      <c r="K59" s="501"/>
      <c r="L59" s="501"/>
      <c r="M59" s="372"/>
      <c r="N59" s="371"/>
      <c r="O59" s="372"/>
      <c r="P59" s="371"/>
      <c r="Q59" s="372"/>
      <c r="R59" s="37"/>
      <c r="S59" s="38"/>
      <c r="T59" s="39"/>
      <c r="U59" s="39"/>
      <c r="V59" s="39"/>
      <c r="W59" s="40"/>
      <c r="X59" s="175"/>
      <c r="Y59" s="174"/>
    </row>
    <row r="60" spans="1:25" ht="15" customHeight="1">
      <c r="A60" s="174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212"/>
      <c r="X60" s="175"/>
      <c r="Y60" s="174"/>
    </row>
    <row r="61" spans="1:25" ht="3" customHeight="1">
      <c r="A61" s="174"/>
      <c r="B61" s="124"/>
      <c r="C61" s="125"/>
      <c r="D61" s="125"/>
      <c r="E61" s="125"/>
      <c r="F61" s="125"/>
      <c r="G61" s="125"/>
      <c r="H61" s="125"/>
      <c r="I61" s="125"/>
      <c r="J61" s="126"/>
      <c r="K61" s="125"/>
      <c r="L61" s="125"/>
      <c r="M61" s="125"/>
      <c r="N61" s="125"/>
      <c r="O61" s="125"/>
      <c r="P61" s="125"/>
      <c r="Q61" s="125"/>
      <c r="R61" s="125"/>
      <c r="S61" s="125"/>
      <c r="T61" s="124"/>
      <c r="U61" s="125"/>
      <c r="V61" s="125"/>
      <c r="W61" s="126"/>
      <c r="X61" s="175"/>
      <c r="Y61" s="174"/>
    </row>
    <row r="62" spans="1:25" ht="12.75" customHeight="1">
      <c r="A62" s="174"/>
      <c r="B62" s="509" t="s">
        <v>93</v>
      </c>
      <c r="C62" s="510"/>
      <c r="D62" s="510"/>
      <c r="E62" s="510"/>
      <c r="F62" s="510"/>
      <c r="G62" s="510"/>
      <c r="H62" s="510"/>
      <c r="I62" s="510"/>
      <c r="J62" s="511"/>
      <c r="K62" s="510" t="s">
        <v>94</v>
      </c>
      <c r="L62" s="510"/>
      <c r="M62" s="510"/>
      <c r="N62" s="510"/>
      <c r="O62" s="510"/>
      <c r="P62" s="510"/>
      <c r="Q62" s="510"/>
      <c r="R62" s="510"/>
      <c r="S62" s="510"/>
      <c r="T62" s="509" t="s">
        <v>95</v>
      </c>
      <c r="U62" s="510"/>
      <c r="V62" s="510"/>
      <c r="W62" s="511"/>
      <c r="X62" s="175"/>
      <c r="Y62" s="174"/>
    </row>
    <row r="63" spans="1:25" ht="3" customHeight="1">
      <c r="A63" s="174"/>
      <c r="B63" s="452"/>
      <c r="C63" s="453"/>
      <c r="D63" s="453"/>
      <c r="E63" s="453"/>
      <c r="F63" s="453"/>
      <c r="G63" s="453"/>
      <c r="H63" s="453"/>
      <c r="I63" s="453"/>
      <c r="J63" s="515"/>
      <c r="K63" s="453"/>
      <c r="L63" s="453"/>
      <c r="M63" s="453"/>
      <c r="N63" s="453"/>
      <c r="O63" s="453"/>
      <c r="P63" s="453"/>
      <c r="Q63" s="453"/>
      <c r="R63" s="453"/>
      <c r="S63" s="453"/>
      <c r="T63" s="115"/>
      <c r="U63" s="116"/>
      <c r="V63" s="116"/>
      <c r="W63" s="213"/>
      <c r="X63" s="175"/>
      <c r="Y63" s="174"/>
    </row>
    <row r="64" spans="1:25" ht="11.25" customHeight="1">
      <c r="A64" s="174"/>
      <c r="B64" s="516" t="s">
        <v>181</v>
      </c>
      <c r="C64" s="517"/>
      <c r="D64" s="517"/>
      <c r="E64" s="517"/>
      <c r="F64" s="517"/>
      <c r="G64" s="517"/>
      <c r="H64" s="517"/>
      <c r="I64" s="517"/>
      <c r="J64" s="518"/>
      <c r="K64" s="517" t="s">
        <v>181</v>
      </c>
      <c r="L64" s="517"/>
      <c r="M64" s="517"/>
      <c r="N64" s="517"/>
      <c r="O64" s="517"/>
      <c r="P64" s="517"/>
      <c r="Q64" s="517"/>
      <c r="R64" s="517"/>
      <c r="S64" s="517"/>
      <c r="T64" s="519" t="s">
        <v>181</v>
      </c>
      <c r="U64" s="455"/>
      <c r="V64" s="455"/>
      <c r="W64" s="520"/>
      <c r="X64" s="175"/>
      <c r="Y64" s="174"/>
    </row>
    <row r="65" spans="1:25" ht="6" customHeight="1">
      <c r="A65" s="174"/>
      <c r="B65" s="516"/>
      <c r="C65" s="517"/>
      <c r="D65" s="517"/>
      <c r="E65" s="517"/>
      <c r="F65" s="517"/>
      <c r="G65" s="517"/>
      <c r="H65" s="517"/>
      <c r="I65" s="517"/>
      <c r="J65" s="518"/>
      <c r="K65" s="521"/>
      <c r="L65" s="521"/>
      <c r="M65" s="521"/>
      <c r="N65" s="521"/>
      <c r="O65" s="521"/>
      <c r="P65" s="521"/>
      <c r="Q65" s="521"/>
      <c r="R65" s="521"/>
      <c r="S65" s="521"/>
      <c r="T65" s="214"/>
      <c r="U65" s="120"/>
      <c r="V65" s="120"/>
      <c r="W65" s="215"/>
      <c r="X65" s="175"/>
      <c r="Y65" s="174"/>
    </row>
    <row r="66" spans="1:25" ht="12" customHeight="1">
      <c r="A66" s="174"/>
      <c r="B66" s="522"/>
      <c r="C66" s="523"/>
      <c r="D66" s="523"/>
      <c r="E66" s="523"/>
      <c r="F66" s="523"/>
      <c r="G66" s="523"/>
      <c r="H66" s="523"/>
      <c r="I66" s="523"/>
      <c r="J66" s="524"/>
      <c r="K66" s="523" t="s">
        <v>96</v>
      </c>
      <c r="L66" s="523"/>
      <c r="M66" s="523"/>
      <c r="N66" s="523"/>
      <c r="O66" s="523"/>
      <c r="P66" s="523"/>
      <c r="Q66" s="523"/>
      <c r="R66" s="523"/>
      <c r="S66" s="523"/>
      <c r="T66" s="522" t="s">
        <v>97</v>
      </c>
      <c r="U66" s="523"/>
      <c r="V66" s="523"/>
      <c r="W66" s="524"/>
      <c r="X66" s="175"/>
      <c r="Y66" s="174"/>
    </row>
    <row r="67" spans="1:25" ht="12.75" customHeight="1">
      <c r="A67" s="174"/>
      <c r="B67" s="527"/>
      <c r="C67" s="528"/>
      <c r="D67" s="528"/>
      <c r="E67" s="528"/>
      <c r="F67" s="528"/>
      <c r="G67" s="528"/>
      <c r="H67" s="528"/>
      <c r="I67" s="528"/>
      <c r="J67" s="529"/>
      <c r="K67" s="528" t="s">
        <v>172</v>
      </c>
      <c r="L67" s="528"/>
      <c r="M67" s="528"/>
      <c r="N67" s="528"/>
      <c r="O67" s="528"/>
      <c r="P67" s="528"/>
      <c r="Q67" s="528"/>
      <c r="R67" s="528"/>
      <c r="S67" s="528"/>
      <c r="T67" s="527" t="s">
        <v>174</v>
      </c>
      <c r="U67" s="528"/>
      <c r="V67" s="528"/>
      <c r="W67" s="529"/>
      <c r="X67" s="175"/>
      <c r="Y67" s="174"/>
    </row>
    <row r="68" spans="1:25" ht="12.75" customHeight="1">
      <c r="A68" s="174"/>
      <c r="B68" s="527"/>
      <c r="C68" s="528"/>
      <c r="D68" s="528"/>
      <c r="E68" s="528"/>
      <c r="F68" s="528"/>
      <c r="G68" s="528"/>
      <c r="H68" s="528"/>
      <c r="I68" s="528"/>
      <c r="J68" s="529"/>
      <c r="K68" s="528" t="s">
        <v>173</v>
      </c>
      <c r="L68" s="528"/>
      <c r="M68" s="528"/>
      <c r="N68" s="528"/>
      <c r="O68" s="528"/>
      <c r="P68" s="528"/>
      <c r="Q68" s="528"/>
      <c r="R68" s="528"/>
      <c r="S68" s="528"/>
      <c r="T68" s="527" t="s">
        <v>175</v>
      </c>
      <c r="U68" s="528"/>
      <c r="V68" s="528"/>
      <c r="W68" s="529"/>
      <c r="X68" s="175"/>
      <c r="Y68" s="174"/>
    </row>
    <row r="69" spans="1:25" ht="12.75" customHeight="1">
      <c r="A69" s="174"/>
      <c r="B69" s="216"/>
      <c r="C69" s="217"/>
      <c r="D69" s="217"/>
      <c r="E69" s="217"/>
      <c r="F69" s="217"/>
      <c r="G69" s="217"/>
      <c r="H69" s="217"/>
      <c r="I69" s="217"/>
      <c r="J69" s="218"/>
      <c r="K69" s="217"/>
      <c r="L69" s="217"/>
      <c r="M69" s="217"/>
      <c r="N69" s="217"/>
      <c r="O69" s="217"/>
      <c r="P69" s="217"/>
      <c r="Q69" s="217"/>
      <c r="R69" s="217"/>
      <c r="S69" s="217"/>
      <c r="T69" s="216"/>
      <c r="U69" s="217"/>
      <c r="V69" s="217"/>
      <c r="W69" s="123"/>
      <c r="X69" s="175"/>
      <c r="Y69" s="174"/>
    </row>
    <row r="70" spans="1:25" ht="6" customHeight="1">
      <c r="A70" s="174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22"/>
      <c r="X70" s="175"/>
      <c r="Y70" s="174"/>
    </row>
    <row r="71" spans="1:25" ht="11.25" customHeight="1">
      <c r="A71" s="174"/>
      <c r="B71" s="525" t="s">
        <v>183</v>
      </c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117"/>
      <c r="V71" s="219"/>
      <c r="W71" s="220" t="s">
        <v>167</v>
      </c>
      <c r="X71" s="175"/>
      <c r="Y71" s="174"/>
    </row>
    <row r="72" spans="1:25" ht="6" customHeight="1">
      <c r="A72" s="174"/>
      <c r="B72" s="2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3"/>
      <c r="X72" s="175"/>
      <c r="Y72" s="174"/>
    </row>
    <row r="73" spans="1:25" ht="12.75" customHeight="1" thickBot="1">
      <c r="A73" s="224"/>
      <c r="B73" s="22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226"/>
      <c r="Y73" s="174"/>
    </row>
    <row r="74" spans="1:24" ht="11.25">
      <c r="A74" s="170"/>
      <c r="B74" s="227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</row>
  </sheetData>
  <sheetProtection/>
  <mergeCells count="195">
    <mergeCell ref="B71:T71"/>
    <mergeCell ref="B67:J67"/>
    <mergeCell ref="K67:S67"/>
    <mergeCell ref="T67:W67"/>
    <mergeCell ref="B68:J68"/>
    <mergeCell ref="K68:S68"/>
    <mergeCell ref="T68:W68"/>
    <mergeCell ref="T64:W64"/>
    <mergeCell ref="B65:J65"/>
    <mergeCell ref="K65:S65"/>
    <mergeCell ref="B66:J66"/>
    <mergeCell ref="K66:S66"/>
    <mergeCell ref="T66:W66"/>
    <mergeCell ref="B63:J63"/>
    <mergeCell ref="K63:S63"/>
    <mergeCell ref="B64:J64"/>
    <mergeCell ref="K64:S64"/>
    <mergeCell ref="P59:Q59"/>
    <mergeCell ref="B62:J62"/>
    <mergeCell ref="K62:S62"/>
    <mergeCell ref="T62:W62"/>
    <mergeCell ref="B59:F59"/>
    <mergeCell ref="G59:I59"/>
    <mergeCell ref="J59:M59"/>
    <mergeCell ref="N59:O59"/>
    <mergeCell ref="B56:Q56"/>
    <mergeCell ref="T56:W56"/>
    <mergeCell ref="B57:F58"/>
    <mergeCell ref="G57:I58"/>
    <mergeCell ref="J57:M58"/>
    <mergeCell ref="N58:O58"/>
    <mergeCell ref="P58:Q58"/>
    <mergeCell ref="B55:F55"/>
    <mergeCell ref="G55:K55"/>
    <mergeCell ref="L55:Q55"/>
    <mergeCell ref="T55:W55"/>
    <mergeCell ref="N57:Q57"/>
    <mergeCell ref="T57:W57"/>
    <mergeCell ref="B54:F54"/>
    <mergeCell ref="G54:K54"/>
    <mergeCell ref="L54:Q54"/>
    <mergeCell ref="M50:M51"/>
    <mergeCell ref="T54:W54"/>
    <mergeCell ref="V50:W50"/>
    <mergeCell ref="V51:W51"/>
    <mergeCell ref="B53:Q53"/>
    <mergeCell ref="R53:W53"/>
    <mergeCell ref="Q50:Q51"/>
    <mergeCell ref="R50:U51"/>
    <mergeCell ref="J50:L51"/>
    <mergeCell ref="N50:P51"/>
    <mergeCell ref="B50:E51"/>
    <mergeCell ref="F50:H51"/>
    <mergeCell ref="I50:I51"/>
    <mergeCell ref="B43:O43"/>
    <mergeCell ref="Q43:R43"/>
    <mergeCell ref="V43:W43"/>
    <mergeCell ref="B45:W45"/>
    <mergeCell ref="N49:P49"/>
    <mergeCell ref="V49:W49"/>
    <mergeCell ref="B46:K46"/>
    <mergeCell ref="V46:W46"/>
    <mergeCell ref="B47:E49"/>
    <mergeCell ref="F47:I47"/>
    <mergeCell ref="F49:H49"/>
    <mergeCell ref="J49:L49"/>
    <mergeCell ref="F48:I48"/>
    <mergeCell ref="V48:W48"/>
    <mergeCell ref="R47:U49"/>
    <mergeCell ref="V47:W47"/>
    <mergeCell ref="J47:M48"/>
    <mergeCell ref="N47:Q48"/>
    <mergeCell ref="K41:L41"/>
    <mergeCell ref="Q41:R41"/>
    <mergeCell ref="V41:W41"/>
    <mergeCell ref="J42:O42"/>
    <mergeCell ref="Q42:R42"/>
    <mergeCell ref="V42:W42"/>
    <mergeCell ref="K39:L39"/>
    <mergeCell ref="Q39:R39"/>
    <mergeCell ref="V39:W39"/>
    <mergeCell ref="K40:L40"/>
    <mergeCell ref="Q40:R40"/>
    <mergeCell ref="V40:W40"/>
    <mergeCell ref="K37:L37"/>
    <mergeCell ref="Q37:R37"/>
    <mergeCell ref="V37:W37"/>
    <mergeCell ref="K38:L38"/>
    <mergeCell ref="Q38:R38"/>
    <mergeCell ref="V38:W38"/>
    <mergeCell ref="K35:L35"/>
    <mergeCell ref="Q35:R35"/>
    <mergeCell ref="V35:W35"/>
    <mergeCell ref="K36:L36"/>
    <mergeCell ref="Q36:R36"/>
    <mergeCell ref="V36:W36"/>
    <mergeCell ref="K33:L33"/>
    <mergeCell ref="Q33:R33"/>
    <mergeCell ref="V33:W33"/>
    <mergeCell ref="K34:L34"/>
    <mergeCell ref="Q34:R34"/>
    <mergeCell ref="V34:W34"/>
    <mergeCell ref="K31:L31"/>
    <mergeCell ref="Q31:R31"/>
    <mergeCell ref="V31:W31"/>
    <mergeCell ref="K32:L32"/>
    <mergeCell ref="Q32:R32"/>
    <mergeCell ref="V32:W32"/>
    <mergeCell ref="K29:L29"/>
    <mergeCell ref="Q29:R29"/>
    <mergeCell ref="V29:W29"/>
    <mergeCell ref="K30:L30"/>
    <mergeCell ref="Q30:R30"/>
    <mergeCell ref="V30:W30"/>
    <mergeCell ref="K27:L27"/>
    <mergeCell ref="Q27:R27"/>
    <mergeCell ref="V27:W27"/>
    <mergeCell ref="K28:L28"/>
    <mergeCell ref="Q28:R28"/>
    <mergeCell ref="V28:W28"/>
    <mergeCell ref="K25:L25"/>
    <mergeCell ref="Q25:R25"/>
    <mergeCell ref="V25:W25"/>
    <mergeCell ref="K26:L26"/>
    <mergeCell ref="Q26:R26"/>
    <mergeCell ref="V26:W26"/>
    <mergeCell ref="K23:L23"/>
    <mergeCell ref="Q23:R23"/>
    <mergeCell ref="V23:W23"/>
    <mergeCell ref="K24:L24"/>
    <mergeCell ref="Q24:R24"/>
    <mergeCell ref="V24:W24"/>
    <mergeCell ref="K21:L21"/>
    <mergeCell ref="Q21:R21"/>
    <mergeCell ref="V21:W21"/>
    <mergeCell ref="K22:L22"/>
    <mergeCell ref="Q22:R22"/>
    <mergeCell ref="V22:W22"/>
    <mergeCell ref="K19:L19"/>
    <mergeCell ref="Q19:R19"/>
    <mergeCell ref="V19:W19"/>
    <mergeCell ref="K20:L20"/>
    <mergeCell ref="Q20:R20"/>
    <mergeCell ref="V20:W20"/>
    <mergeCell ref="K17:L17"/>
    <mergeCell ref="Q17:R17"/>
    <mergeCell ref="V17:W17"/>
    <mergeCell ref="K18:L18"/>
    <mergeCell ref="Q18:R18"/>
    <mergeCell ref="V18:W18"/>
    <mergeCell ref="K15:L15"/>
    <mergeCell ref="Q15:R15"/>
    <mergeCell ref="V15:W15"/>
    <mergeCell ref="K16:L16"/>
    <mergeCell ref="Q16:R16"/>
    <mergeCell ref="V16:W16"/>
    <mergeCell ref="F10:M10"/>
    <mergeCell ref="M12:P12"/>
    <mergeCell ref="N10:R10"/>
    <mergeCell ref="Q12:U12"/>
    <mergeCell ref="V12:W14"/>
    <mergeCell ref="M13:P13"/>
    <mergeCell ref="Q13:S13"/>
    <mergeCell ref="T13:U13"/>
    <mergeCell ref="Q14:R14"/>
    <mergeCell ref="P8:R8"/>
    <mergeCell ref="T8:V8"/>
    <mergeCell ref="H7:I7"/>
    <mergeCell ref="J7:M8"/>
    <mergeCell ref="B12:B14"/>
    <mergeCell ref="C12:F13"/>
    <mergeCell ref="G12:J13"/>
    <mergeCell ref="K12:L13"/>
    <mergeCell ref="K14:L14"/>
    <mergeCell ref="B10:E10"/>
    <mergeCell ref="P6:R6"/>
    <mergeCell ref="S6:S10"/>
    <mergeCell ref="T6:V6"/>
    <mergeCell ref="B7:E8"/>
    <mergeCell ref="F9:M9"/>
    <mergeCell ref="N9:R9"/>
    <mergeCell ref="T9:V9"/>
    <mergeCell ref="T7:V7"/>
    <mergeCell ref="H8:I8"/>
    <mergeCell ref="N8:O8"/>
    <mergeCell ref="N7:O7"/>
    <mergeCell ref="P7:R7"/>
    <mergeCell ref="T10:V10"/>
    <mergeCell ref="B9:E9"/>
    <mergeCell ref="B3:W3"/>
    <mergeCell ref="B5:E5"/>
    <mergeCell ref="F5:M5"/>
    <mergeCell ref="B6:E6"/>
    <mergeCell ref="F6:M6"/>
    <mergeCell ref="N6:O6"/>
  </mergeCells>
  <conditionalFormatting sqref="T57:T68 AD1:IV65536 B59:B65536 I50 F47:F49 U9:U11 R50:R61 B3:D14 L11 D44:M46 N44:N47 U1:V7 B44:C48 O44:U46 N49:N50 U63:W63 U65:W65 K63 K65 Z26:AC65536 S57:S61 C60:Q61 T1:T14 Z14:AA14 V50:V51 J47 AB19:AB25 R11:S12 Q11:Q13 W1:W14 E3:E4 A1:E2 G7:H8 J7 G1:S4 X1:Y65536 AA1:AC13 N14:P14 Z1:Z11 U58:W61 A3:A65536 F1:F14 M11:M14 E11:E14 L14 G11:K14 V9:V14 B50:C52 D52:Q52 O59 H56:I56 P58:P59 Q58 J56:J57 N58:N59 J59 C56:F56 K56:Q56 G55:G57 B53:B57 C69:W65536 O11:P11 N6:N11 AB14:AB17 V44:W48 S52:T54 U52:W53">
    <cfRule type="cellIs" priority="1" dxfId="9" operator="equal" stopIfTrue="1">
      <formula>0</formula>
    </cfRule>
  </conditionalFormatting>
  <conditionalFormatting sqref="V43:W43">
    <cfRule type="expression" priority="2" dxfId="10" stopIfTrue="1">
      <formula>$Z$25&lt;&gt;$AA$25</formula>
    </cfRule>
  </conditionalFormatting>
  <conditionalFormatting sqref="V42:W42">
    <cfRule type="expression" priority="3" dxfId="10" stopIfTrue="1">
      <formula>$Z$24&lt;&gt;$AA$24</formula>
    </cfRule>
  </conditionalFormatting>
  <dataValidations count="4">
    <dataValidation allowBlank="1" showInputMessage="1" promptTitle="ÖDEME EMRİ BELGESİ" prompt="Sayfa Yazdırılmaya Hazırdır.&#10;Bu sayfada düzenleme yapılamaz." sqref="B3:W3"/>
    <dataValidation allowBlank="1" sqref="AA13:AB13 B59:B65 S52:W53 N6:N8 K56:Q56 F47:F49 R50:R53 Q49 R47 N46:N47 B46:C48 X3:X73 W11:W14 A3:A73 E4:R4 N49 U65:W65 W4 N14:P14 C60:J61 R11:S12 J59 L14 U60:W61 K60:K65 B44:W44 T60:T65 B72:U73 V70:W73 S4:S6 B70:U70 U4:V7 U9:U11 J47 Q11:Q13 E11:K14 H56:I56 L11 O46:U46 U63:W63 L60:S61 V47:W48 V9:V14 T4:T14 Z14:AA14 D46:M46 B50:B57 D52:Q52 G54:G57 C56:F56 J56:J57 N57:N59 O59 C50:C52 P58:P59 Q58 L54 M11:M14 N11:P11 B4:D14"/>
    <dataValidation errorStyle="information" type="whole" operator="equal" allowBlank="1" showErrorMessage="1" errorTitle="U Y A R I" error="Bu hücrede formül var.  &#10;Devam ederseniz formül silinecek." sqref="P6:P7 T15:T42 B45:W45 B71:U71 I50 C42:J42 S18:S43 W5 Q18:R42 B42:B43 V50:V51 N50 V46:W46 P43 U15:U43 Q15:S17">
      <formula1>-100</formula1>
    </dataValidation>
    <dataValidation errorStyle="information" operator="equal" allowBlank="1" showErrorMessage="1" errorTitle="U Y A R I" error="Bu hücrede formül var.  &#10;Devam ederseniz formül silinecek." sqref="W6:W10"/>
  </dataValidation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>
    <tabColor indexed="40"/>
  </sheetPr>
  <dimension ref="A1:AB74"/>
  <sheetViews>
    <sheetView zoomScale="110" zoomScaleNormal="110" zoomScalePageLayoutView="0" workbookViewId="0" topLeftCell="A1">
      <selection activeCell="B3" sqref="B3:W3"/>
    </sheetView>
  </sheetViews>
  <sheetFormatPr defaultColWidth="9.00390625" defaultRowHeight="12.75"/>
  <cols>
    <col min="1" max="1" width="0.875" style="94" customWidth="1"/>
    <col min="2" max="2" width="5.75390625" style="94" customWidth="1"/>
    <col min="3" max="6" width="3.125" style="94" customWidth="1"/>
    <col min="7" max="10" width="3.25390625" style="94" customWidth="1"/>
    <col min="11" max="11" width="1.75390625" style="94" customWidth="1"/>
    <col min="12" max="12" width="3.625" style="94" customWidth="1"/>
    <col min="13" max="16" width="3.25390625" style="94" customWidth="1"/>
    <col min="17" max="17" width="4.00390625" style="94" customWidth="1"/>
    <col min="18" max="18" width="3.25390625" style="94" customWidth="1"/>
    <col min="19" max="19" width="3.75390625" style="94" customWidth="1"/>
    <col min="20" max="20" width="6.75390625" style="94" customWidth="1"/>
    <col min="21" max="21" width="3.75390625" style="94" customWidth="1"/>
    <col min="22" max="22" width="6.75390625" style="94" customWidth="1"/>
    <col min="23" max="23" width="18.75390625" style="94" customWidth="1"/>
    <col min="24" max="24" width="0.875" style="94" customWidth="1"/>
    <col min="25" max="25" width="1.00390625" style="94" customWidth="1"/>
    <col min="26" max="26" width="9.25390625" style="94" customWidth="1"/>
    <col min="27" max="28" width="7.75390625" style="94" customWidth="1"/>
    <col min="29" max="29" width="5.75390625" style="94" customWidth="1"/>
    <col min="30" max="16384" width="9.125" style="94" customWidth="1"/>
  </cols>
  <sheetData>
    <row r="1" spans="1:25" ht="9" customHeight="1" thickBot="1">
      <c r="A1" s="163"/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Q1" s="166"/>
      <c r="R1" s="166"/>
      <c r="S1" s="166"/>
      <c r="T1" s="165"/>
      <c r="U1" s="165"/>
      <c r="V1" s="165"/>
      <c r="W1" s="165"/>
      <c r="X1" s="165"/>
      <c r="Y1" s="167"/>
    </row>
    <row r="2" spans="1:25" ht="3.75" customHeight="1">
      <c r="A2" s="168"/>
      <c r="B2" s="169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71"/>
      <c r="R2" s="171"/>
      <c r="S2" s="171"/>
      <c r="T2" s="170"/>
      <c r="U2" s="170"/>
      <c r="V2" s="170"/>
      <c r="W2" s="170"/>
      <c r="X2" s="172"/>
      <c r="Y2" s="173"/>
    </row>
    <row r="3" spans="1:25" ht="18" customHeight="1">
      <c r="A3" s="174"/>
      <c r="B3" s="346" t="s">
        <v>40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175"/>
      <c r="Y3" s="173"/>
    </row>
    <row r="4" spans="1:25" ht="3.75" customHeight="1">
      <c r="A4" s="174"/>
      <c r="B4" s="176"/>
      <c r="C4" s="176"/>
      <c r="D4" s="176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5"/>
      <c r="Y4" s="173"/>
    </row>
    <row r="5" spans="1:25" ht="12" customHeight="1">
      <c r="A5" s="174"/>
      <c r="B5" s="347" t="s">
        <v>41</v>
      </c>
      <c r="C5" s="348"/>
      <c r="D5" s="348"/>
      <c r="E5" s="349"/>
      <c r="F5" s="350" t="str">
        <f>Bilgiler!E21</f>
        <v>03108</v>
      </c>
      <c r="G5" s="351"/>
      <c r="H5" s="351"/>
      <c r="I5" s="351"/>
      <c r="J5" s="351"/>
      <c r="K5" s="351"/>
      <c r="L5" s="351"/>
      <c r="M5" s="352"/>
      <c r="N5" s="85"/>
      <c r="O5" s="85"/>
      <c r="P5" s="85"/>
      <c r="Q5" s="85"/>
      <c r="R5" s="85"/>
      <c r="S5" s="86"/>
      <c r="T5" s="87"/>
      <c r="U5" s="87"/>
      <c r="V5" s="87"/>
      <c r="W5" s="85"/>
      <c r="X5" s="175"/>
      <c r="Y5" s="173"/>
    </row>
    <row r="6" spans="1:25" ht="12" customHeight="1">
      <c r="A6" s="174"/>
      <c r="B6" s="341" t="s">
        <v>42</v>
      </c>
      <c r="C6" s="342"/>
      <c r="D6" s="342"/>
      <c r="E6" s="345"/>
      <c r="F6" s="353" t="str">
        <f>Bilgiler!E22</f>
        <v>AKŞEHİR MALMÜDÜRLÜĞÜ</v>
      </c>
      <c r="G6" s="351"/>
      <c r="H6" s="351"/>
      <c r="I6" s="351"/>
      <c r="J6" s="351"/>
      <c r="K6" s="351"/>
      <c r="L6" s="351"/>
      <c r="M6" s="352"/>
      <c r="N6" s="344" t="s">
        <v>43</v>
      </c>
      <c r="O6" s="344"/>
      <c r="P6" s="354">
        <f>Bilgiler!K25</f>
        <v>2018</v>
      </c>
      <c r="Q6" s="354"/>
      <c r="R6" s="354"/>
      <c r="S6" s="355" t="s">
        <v>44</v>
      </c>
      <c r="T6" s="347" t="s">
        <v>0</v>
      </c>
      <c r="U6" s="348"/>
      <c r="V6" s="349"/>
      <c r="W6" s="88">
        <f>Bilgiler!E5</f>
        <v>0</v>
      </c>
      <c r="X6" s="175"/>
      <c r="Y6" s="173"/>
    </row>
    <row r="7" spans="1:26" ht="12" customHeight="1">
      <c r="A7" s="174"/>
      <c r="B7" s="358" t="s">
        <v>45</v>
      </c>
      <c r="C7" s="359"/>
      <c r="D7" s="359"/>
      <c r="E7" s="360"/>
      <c r="F7" s="89">
        <v>1</v>
      </c>
      <c r="G7" s="89">
        <v>2</v>
      </c>
      <c r="H7" s="371" t="s">
        <v>46</v>
      </c>
      <c r="I7" s="372"/>
      <c r="J7" s="373" t="s">
        <v>47</v>
      </c>
      <c r="K7" s="374"/>
      <c r="L7" s="374"/>
      <c r="M7" s="375"/>
      <c r="N7" s="341" t="s">
        <v>48</v>
      </c>
      <c r="O7" s="342"/>
      <c r="P7" s="343" t="str">
        <f>CONCATENATE("… / ","… / ",Bilgiler!K25)</f>
        <v>… / … / 2018</v>
      </c>
      <c r="Q7" s="343"/>
      <c r="R7" s="343"/>
      <c r="S7" s="356"/>
      <c r="T7" s="344" t="s">
        <v>49</v>
      </c>
      <c r="U7" s="344"/>
      <c r="V7" s="344"/>
      <c r="W7" s="90">
        <f>Bilgiler!E8</f>
        <v>0</v>
      </c>
      <c r="X7" s="175"/>
      <c r="Y7" s="173"/>
      <c r="Z7" s="179"/>
    </row>
    <row r="8" spans="1:26" ht="12" customHeight="1">
      <c r="A8" s="174"/>
      <c r="B8" s="361"/>
      <c r="C8" s="362"/>
      <c r="D8" s="362"/>
      <c r="E8" s="363"/>
      <c r="F8" s="91">
        <f>Bilgiler!E23</f>
        <v>13</v>
      </c>
      <c r="G8" s="91">
        <f>Bilgiler!F23</f>
        <v>1</v>
      </c>
      <c r="H8" s="366">
        <f>Bilgiler!G23</f>
        <v>285</v>
      </c>
      <c r="I8" s="367"/>
      <c r="J8" s="376"/>
      <c r="K8" s="377"/>
      <c r="L8" s="377"/>
      <c r="M8" s="378"/>
      <c r="N8" s="368" t="s">
        <v>50</v>
      </c>
      <c r="O8" s="369"/>
      <c r="P8" s="370"/>
      <c r="Q8" s="370"/>
      <c r="R8" s="370"/>
      <c r="S8" s="356"/>
      <c r="T8" s="347" t="s">
        <v>51</v>
      </c>
      <c r="U8" s="348"/>
      <c r="V8" s="349"/>
      <c r="W8" s="92"/>
      <c r="X8" s="175"/>
      <c r="Y8" s="173"/>
      <c r="Z8" s="179"/>
    </row>
    <row r="9" spans="1:26" ht="12" customHeight="1">
      <c r="A9" s="174"/>
      <c r="B9" s="341" t="s">
        <v>52</v>
      </c>
      <c r="C9" s="342"/>
      <c r="D9" s="342"/>
      <c r="E9" s="345"/>
      <c r="F9" s="353" t="str">
        <f>Bilgiler!E24</f>
        <v>Milli Eğitim Bakanlığı</v>
      </c>
      <c r="G9" s="351"/>
      <c r="H9" s="351"/>
      <c r="I9" s="351"/>
      <c r="J9" s="351"/>
      <c r="K9" s="351"/>
      <c r="L9" s="351"/>
      <c r="M9" s="352"/>
      <c r="N9" s="364" t="s">
        <v>54</v>
      </c>
      <c r="O9" s="365"/>
      <c r="P9" s="365"/>
      <c r="Q9" s="365"/>
      <c r="R9" s="365"/>
      <c r="S9" s="356"/>
      <c r="T9" s="344" t="s">
        <v>55</v>
      </c>
      <c r="U9" s="344"/>
      <c r="V9" s="344"/>
      <c r="W9" s="93">
        <f>Bilgiler!E11</f>
        <v>0</v>
      </c>
      <c r="X9" s="175"/>
      <c r="Y9" s="173"/>
      <c r="Z9" s="180"/>
    </row>
    <row r="10" spans="1:26" ht="12" customHeight="1">
      <c r="A10" s="174"/>
      <c r="B10" s="341" t="s">
        <v>56</v>
      </c>
      <c r="C10" s="342"/>
      <c r="D10" s="342"/>
      <c r="E10" s="345"/>
      <c r="F10" s="398" t="str">
        <f>Bilgiler!E25</f>
        <v>AKŞEHİR İLÇE MİLLİ EĞİTİM MÜD.</v>
      </c>
      <c r="G10" s="399"/>
      <c r="H10" s="399"/>
      <c r="I10" s="399"/>
      <c r="J10" s="399"/>
      <c r="K10" s="399"/>
      <c r="L10" s="399"/>
      <c r="M10" s="400"/>
      <c r="N10" s="401" t="s">
        <v>57</v>
      </c>
      <c r="O10" s="402"/>
      <c r="P10" s="402"/>
      <c r="Q10" s="402"/>
      <c r="R10" s="402"/>
      <c r="S10" s="357"/>
      <c r="T10" s="344" t="s">
        <v>58</v>
      </c>
      <c r="U10" s="344"/>
      <c r="V10" s="344"/>
      <c r="W10" s="93" t="str">
        <f>Bilgiler!E9</f>
        <v>AKŞEHİR MALMÜDÜRLÜĞÜ</v>
      </c>
      <c r="X10" s="175"/>
      <c r="Y10" s="173"/>
      <c r="Z10" s="180"/>
    </row>
    <row r="11" spans="1:25" ht="10.5" customHeight="1">
      <c r="A11" s="174"/>
      <c r="X11" s="175"/>
      <c r="Y11" s="173"/>
    </row>
    <row r="12" spans="1:26" ht="13.5" customHeight="1">
      <c r="A12" s="174"/>
      <c r="B12" s="379" t="s">
        <v>59</v>
      </c>
      <c r="C12" s="382" t="s">
        <v>60</v>
      </c>
      <c r="D12" s="383"/>
      <c r="E12" s="383"/>
      <c r="F12" s="383"/>
      <c r="G12" s="386" t="s">
        <v>61</v>
      </c>
      <c r="H12" s="387"/>
      <c r="I12" s="387"/>
      <c r="J12" s="388"/>
      <c r="K12" s="392" t="s">
        <v>134</v>
      </c>
      <c r="L12" s="393"/>
      <c r="M12" s="386" t="s">
        <v>135</v>
      </c>
      <c r="N12" s="387"/>
      <c r="O12" s="387"/>
      <c r="P12" s="388"/>
      <c r="Q12" s="403" t="s">
        <v>62</v>
      </c>
      <c r="R12" s="404"/>
      <c r="S12" s="404"/>
      <c r="T12" s="404"/>
      <c r="U12" s="405"/>
      <c r="V12" s="382" t="s">
        <v>63</v>
      </c>
      <c r="W12" s="406"/>
      <c r="X12" s="175"/>
      <c r="Y12" s="173"/>
      <c r="Z12" s="181"/>
    </row>
    <row r="13" spans="1:28" ht="13.5" customHeight="1">
      <c r="A13" s="174"/>
      <c r="B13" s="380"/>
      <c r="C13" s="384"/>
      <c r="D13" s="385"/>
      <c r="E13" s="385"/>
      <c r="F13" s="385"/>
      <c r="G13" s="389"/>
      <c r="H13" s="390"/>
      <c r="I13" s="390"/>
      <c r="J13" s="391"/>
      <c r="K13" s="394"/>
      <c r="L13" s="395"/>
      <c r="M13" s="389" t="s">
        <v>136</v>
      </c>
      <c r="N13" s="390"/>
      <c r="O13" s="390"/>
      <c r="P13" s="391"/>
      <c r="Q13" s="382" t="s">
        <v>64</v>
      </c>
      <c r="R13" s="383"/>
      <c r="S13" s="406"/>
      <c r="T13" s="382" t="s">
        <v>65</v>
      </c>
      <c r="U13" s="406"/>
      <c r="V13" s="407"/>
      <c r="W13" s="408"/>
      <c r="X13" s="175"/>
      <c r="Y13" s="174"/>
      <c r="Z13" s="182"/>
      <c r="AA13" s="183"/>
      <c r="AB13" s="183"/>
    </row>
    <row r="14" spans="1:27" ht="11.25" customHeight="1">
      <c r="A14" s="174"/>
      <c r="B14" s="381"/>
      <c r="C14" s="95">
        <v>1</v>
      </c>
      <c r="D14" s="95">
        <v>2</v>
      </c>
      <c r="E14" s="95">
        <v>3</v>
      </c>
      <c r="F14" s="95">
        <v>4</v>
      </c>
      <c r="G14" s="96">
        <v>1</v>
      </c>
      <c r="H14" s="96">
        <v>2</v>
      </c>
      <c r="I14" s="96">
        <v>3</v>
      </c>
      <c r="J14" s="96">
        <v>4</v>
      </c>
      <c r="K14" s="396">
        <v>1</v>
      </c>
      <c r="L14" s="397"/>
      <c r="M14" s="96">
        <v>1</v>
      </c>
      <c r="N14" s="96">
        <v>2</v>
      </c>
      <c r="O14" s="96">
        <v>3</v>
      </c>
      <c r="P14" s="96">
        <v>4</v>
      </c>
      <c r="Q14" s="403" t="s">
        <v>66</v>
      </c>
      <c r="R14" s="405"/>
      <c r="S14" s="97" t="s">
        <v>67</v>
      </c>
      <c r="T14" s="97" t="s">
        <v>66</v>
      </c>
      <c r="U14" s="97" t="s">
        <v>67</v>
      </c>
      <c r="V14" s="384"/>
      <c r="W14" s="409"/>
      <c r="X14" s="175"/>
      <c r="Y14" s="174"/>
      <c r="Z14" s="184" t="s">
        <v>64</v>
      </c>
      <c r="AA14" s="184" t="s">
        <v>65</v>
      </c>
    </row>
    <row r="15" spans="1:28" ht="12" customHeight="1">
      <c r="A15" s="174"/>
      <c r="B15" s="185">
        <v>830</v>
      </c>
      <c r="C15" s="186">
        <v>13</v>
      </c>
      <c r="D15" s="186">
        <v>1</v>
      </c>
      <c r="E15" s="186">
        <v>31</v>
      </c>
      <c r="F15" s="186">
        <v>62</v>
      </c>
      <c r="G15" s="186">
        <v>9</v>
      </c>
      <c r="H15" s="186">
        <v>1</v>
      </c>
      <c r="I15" s="186">
        <v>2</v>
      </c>
      <c r="J15" s="186" t="s">
        <v>68</v>
      </c>
      <c r="K15" s="410" t="s">
        <v>69</v>
      </c>
      <c r="L15" s="410"/>
      <c r="M15" s="185" t="s">
        <v>70</v>
      </c>
      <c r="N15" s="186" t="s">
        <v>70</v>
      </c>
      <c r="O15" s="186" t="s">
        <v>137</v>
      </c>
      <c r="P15" s="185" t="s">
        <v>72</v>
      </c>
      <c r="Q15" s="411">
        <f>IF(Z15="","",INT(Z15))</f>
        <v>921</v>
      </c>
      <c r="R15" s="411"/>
      <c r="S15" s="188">
        <f>IF(Z15="","",(Z15-INT(Z15))*100)</f>
        <v>75</v>
      </c>
      <c r="T15" s="187"/>
      <c r="U15" s="189"/>
      <c r="V15" s="412" t="s">
        <v>138</v>
      </c>
      <c r="W15" s="413"/>
      <c r="X15" s="175"/>
      <c r="Y15" s="174"/>
      <c r="Z15" s="190">
        <f>BİLDİRİM!L27</f>
        <v>921.75</v>
      </c>
      <c r="AA15" s="191"/>
      <c r="AB15" s="192"/>
    </row>
    <row r="16" spans="1:28" ht="12" customHeight="1">
      <c r="A16" s="174"/>
      <c r="B16" s="185">
        <v>800</v>
      </c>
      <c r="C16" s="185" t="s">
        <v>73</v>
      </c>
      <c r="D16" s="185" t="s">
        <v>73</v>
      </c>
      <c r="E16" s="185" t="s">
        <v>73</v>
      </c>
      <c r="F16" s="185" t="s">
        <v>73</v>
      </c>
      <c r="G16" s="185" t="s">
        <v>73</v>
      </c>
      <c r="H16" s="185" t="s">
        <v>73</v>
      </c>
      <c r="I16" s="185" t="s">
        <v>73</v>
      </c>
      <c r="J16" s="185" t="s">
        <v>73</v>
      </c>
      <c r="K16" s="414"/>
      <c r="L16" s="414"/>
      <c r="M16" s="185" t="s">
        <v>72</v>
      </c>
      <c r="N16" s="186" t="s">
        <v>139</v>
      </c>
      <c r="O16" s="186" t="s">
        <v>137</v>
      </c>
      <c r="P16" s="185" t="s">
        <v>72</v>
      </c>
      <c r="Q16" s="411"/>
      <c r="R16" s="411"/>
      <c r="S16" s="188"/>
      <c r="T16" s="187">
        <f>IF(AA16="","",INT(AA16))</f>
        <v>5</v>
      </c>
      <c r="U16" s="189">
        <f>IF(AA16="","",(AA16-INT(AA16))*100)</f>
        <v>53.00000000000003</v>
      </c>
      <c r="V16" s="412" t="s">
        <v>140</v>
      </c>
      <c r="W16" s="413"/>
      <c r="X16" s="175"/>
      <c r="Y16" s="174"/>
      <c r="Z16" s="193"/>
      <c r="AA16" s="191">
        <f>ROUND(Z15*0.006,2)</f>
        <v>5.53</v>
      </c>
      <c r="AB16" s="192"/>
    </row>
    <row r="17" spans="1:28" ht="12" customHeight="1">
      <c r="A17" s="174"/>
      <c r="B17" s="185">
        <v>103</v>
      </c>
      <c r="C17" s="185" t="s">
        <v>73</v>
      </c>
      <c r="D17" s="185" t="s">
        <v>73</v>
      </c>
      <c r="E17" s="185" t="s">
        <v>73</v>
      </c>
      <c r="F17" s="185" t="s">
        <v>73</v>
      </c>
      <c r="G17" s="185" t="s">
        <v>73</v>
      </c>
      <c r="H17" s="185" t="s">
        <v>73</v>
      </c>
      <c r="I17" s="185" t="s">
        <v>73</v>
      </c>
      <c r="J17" s="185" t="s">
        <v>73</v>
      </c>
      <c r="K17" s="414"/>
      <c r="L17" s="414"/>
      <c r="M17" s="185" t="s">
        <v>137</v>
      </c>
      <c r="N17" s="186" t="s">
        <v>68</v>
      </c>
      <c r="O17" s="186" t="s">
        <v>68</v>
      </c>
      <c r="P17" s="186" t="s">
        <v>68</v>
      </c>
      <c r="Q17" s="411"/>
      <c r="R17" s="411"/>
      <c r="S17" s="188"/>
      <c r="T17" s="187">
        <f>IF(AA17="","",INT(AA17))</f>
        <v>916</v>
      </c>
      <c r="U17" s="189">
        <f>IF(AA17="","",(AA17-INT(AA17))*100)</f>
        <v>22.00000000000273</v>
      </c>
      <c r="V17" s="412" t="s">
        <v>141</v>
      </c>
      <c r="W17" s="413"/>
      <c r="X17" s="175"/>
      <c r="Y17" s="174"/>
      <c r="Z17" s="190"/>
      <c r="AA17" s="191">
        <f>ROUND(Z15-AA16,2)</f>
        <v>916.22</v>
      </c>
      <c r="AB17" s="192"/>
    </row>
    <row r="18" spans="1:27" ht="12" customHeight="1">
      <c r="A18" s="174"/>
      <c r="B18" s="185">
        <v>630</v>
      </c>
      <c r="C18" s="186" t="s">
        <v>144</v>
      </c>
      <c r="D18" s="186" t="s">
        <v>69</v>
      </c>
      <c r="E18" s="186" t="s">
        <v>145</v>
      </c>
      <c r="F18" s="186" t="s">
        <v>146</v>
      </c>
      <c r="G18" s="186" t="s">
        <v>147</v>
      </c>
      <c r="H18" s="186" t="s">
        <v>69</v>
      </c>
      <c r="I18" s="186" t="s">
        <v>71</v>
      </c>
      <c r="J18" s="186" t="s">
        <v>68</v>
      </c>
      <c r="K18" s="414">
        <v>1</v>
      </c>
      <c r="L18" s="414"/>
      <c r="M18" s="186" t="s">
        <v>70</v>
      </c>
      <c r="N18" s="186" t="s">
        <v>70</v>
      </c>
      <c r="O18" s="186" t="s">
        <v>137</v>
      </c>
      <c r="P18" s="186" t="s">
        <v>72</v>
      </c>
      <c r="Q18" s="411">
        <f>IF(Z19="","",INT(Z19))</f>
        <v>921</v>
      </c>
      <c r="R18" s="411"/>
      <c r="S18" s="188">
        <f>IF(Z18="","",(Z18-INT(Z18))*100)</f>
        <v>75</v>
      </c>
      <c r="T18" s="187"/>
      <c r="U18" s="189"/>
      <c r="V18" s="412" t="s">
        <v>138</v>
      </c>
      <c r="W18" s="413"/>
      <c r="X18" s="175"/>
      <c r="Y18" s="174"/>
      <c r="Z18" s="191">
        <f>Z15</f>
        <v>921.75</v>
      </c>
      <c r="AA18" s="191">
        <f>Z15</f>
        <v>921.75</v>
      </c>
    </row>
    <row r="19" spans="1:28" ht="12" customHeight="1">
      <c r="A19" s="174"/>
      <c r="B19" s="185">
        <v>835</v>
      </c>
      <c r="C19" s="185" t="s">
        <v>73</v>
      </c>
      <c r="D19" s="185" t="s">
        <v>73</v>
      </c>
      <c r="E19" s="185" t="s">
        <v>73</v>
      </c>
      <c r="F19" s="185" t="s">
        <v>73</v>
      </c>
      <c r="G19" s="185" t="s">
        <v>73</v>
      </c>
      <c r="H19" s="185" t="s">
        <v>73</v>
      </c>
      <c r="I19" s="185" t="s">
        <v>73</v>
      </c>
      <c r="J19" s="185" t="s">
        <v>73</v>
      </c>
      <c r="K19" s="414"/>
      <c r="L19" s="414"/>
      <c r="M19" s="185" t="s">
        <v>73</v>
      </c>
      <c r="N19" s="185" t="s">
        <v>73</v>
      </c>
      <c r="O19" s="185" t="s">
        <v>73</v>
      </c>
      <c r="P19" s="185" t="s">
        <v>73</v>
      </c>
      <c r="Q19" s="411"/>
      <c r="R19" s="411"/>
      <c r="S19" s="188"/>
      <c r="T19" s="187">
        <f>IF(AA20="","",INT(AA20))</f>
        <v>921</v>
      </c>
      <c r="U19" s="189">
        <f>IF(AA20="","",(AA20-INT(AA20))*100)</f>
        <v>75</v>
      </c>
      <c r="V19" s="412" t="s">
        <v>142</v>
      </c>
      <c r="W19" s="413"/>
      <c r="X19" s="175"/>
      <c r="Y19" s="174"/>
      <c r="Z19" s="190">
        <f>Z15</f>
        <v>921.75</v>
      </c>
      <c r="AA19" s="191"/>
      <c r="AB19" s="192"/>
    </row>
    <row r="20" spans="1:28" ht="12" customHeight="1">
      <c r="A20" s="174"/>
      <c r="B20" s="185">
        <v>805</v>
      </c>
      <c r="C20" s="185" t="s">
        <v>73</v>
      </c>
      <c r="D20" s="185" t="s">
        <v>73</v>
      </c>
      <c r="E20" s="185" t="s">
        <v>73</v>
      </c>
      <c r="F20" s="185" t="s">
        <v>73</v>
      </c>
      <c r="G20" s="185" t="s">
        <v>73</v>
      </c>
      <c r="H20" s="185" t="s">
        <v>73</v>
      </c>
      <c r="I20" s="185" t="s">
        <v>73</v>
      </c>
      <c r="J20" s="185" t="s">
        <v>73</v>
      </c>
      <c r="K20" s="414"/>
      <c r="L20" s="414"/>
      <c r="M20" s="185"/>
      <c r="N20" s="185"/>
      <c r="O20" s="185"/>
      <c r="P20" s="185"/>
      <c r="Q20" s="411">
        <f>IF(Z21="","",INT(Z21))</f>
        <v>5</v>
      </c>
      <c r="R20" s="411"/>
      <c r="S20" s="188">
        <f>IF(Z21="","",(Z21-INT(Z21))*100)</f>
        <v>53.00000000000003</v>
      </c>
      <c r="T20" s="187"/>
      <c r="U20" s="189"/>
      <c r="V20" s="412" t="s">
        <v>143</v>
      </c>
      <c r="W20" s="413"/>
      <c r="X20" s="175"/>
      <c r="Y20" s="174"/>
      <c r="Z20" s="190"/>
      <c r="AA20" s="191">
        <f>Z15</f>
        <v>921.75</v>
      </c>
      <c r="AB20" s="192"/>
    </row>
    <row r="21" spans="1:28" ht="12" customHeight="1">
      <c r="A21" s="174"/>
      <c r="B21" s="185">
        <v>600</v>
      </c>
      <c r="C21" s="185" t="s">
        <v>73</v>
      </c>
      <c r="D21" s="185" t="s">
        <v>73</v>
      </c>
      <c r="E21" s="185" t="s">
        <v>73</v>
      </c>
      <c r="F21" s="185" t="s">
        <v>73</v>
      </c>
      <c r="G21" s="185" t="s">
        <v>73</v>
      </c>
      <c r="H21" s="185" t="s">
        <v>73</v>
      </c>
      <c r="I21" s="185" t="s">
        <v>73</v>
      </c>
      <c r="J21" s="185" t="s">
        <v>73</v>
      </c>
      <c r="K21" s="414"/>
      <c r="L21" s="414"/>
      <c r="M21" s="186" t="s">
        <v>72</v>
      </c>
      <c r="N21" s="186" t="s">
        <v>139</v>
      </c>
      <c r="O21" s="186" t="s">
        <v>137</v>
      </c>
      <c r="P21" s="186" t="s">
        <v>72</v>
      </c>
      <c r="Q21" s="411"/>
      <c r="R21" s="411"/>
      <c r="S21" s="188"/>
      <c r="T21" s="187">
        <f>IF(AA22="","",INT(AA22))</f>
        <v>5</v>
      </c>
      <c r="U21" s="189">
        <f>IF(AA22="","",(AA22-INT(AA22))*100)</f>
        <v>53.00000000000003</v>
      </c>
      <c r="V21" s="412" t="s">
        <v>140</v>
      </c>
      <c r="W21" s="413"/>
      <c r="X21" s="175"/>
      <c r="Y21" s="174"/>
      <c r="Z21" s="190">
        <f>AA16</f>
        <v>5.53</v>
      </c>
      <c r="AA21" s="191"/>
      <c r="AB21" s="192"/>
    </row>
    <row r="22" spans="1:28" ht="12" customHeight="1">
      <c r="A22" s="174"/>
      <c r="B22" s="185"/>
      <c r="C22" s="185"/>
      <c r="D22" s="185"/>
      <c r="E22" s="185"/>
      <c r="F22" s="185"/>
      <c r="G22" s="185"/>
      <c r="H22" s="185"/>
      <c r="I22" s="185"/>
      <c r="J22" s="185"/>
      <c r="K22" s="414"/>
      <c r="L22" s="414"/>
      <c r="M22" s="185"/>
      <c r="N22" s="185"/>
      <c r="O22" s="185"/>
      <c r="P22" s="185"/>
      <c r="Q22" s="411"/>
      <c r="R22" s="411"/>
      <c r="S22" s="188"/>
      <c r="T22" s="187"/>
      <c r="U22" s="189"/>
      <c r="V22" s="412"/>
      <c r="W22" s="413"/>
      <c r="X22" s="175"/>
      <c r="Y22" s="174"/>
      <c r="Z22" s="190"/>
      <c r="AA22" s="191">
        <f>AA16</f>
        <v>5.53</v>
      </c>
      <c r="AB22" s="192"/>
    </row>
    <row r="23" spans="1:28" ht="12" customHeight="1">
      <c r="A23" s="174"/>
      <c r="B23" s="194"/>
      <c r="C23" s="194"/>
      <c r="D23" s="194"/>
      <c r="E23" s="194"/>
      <c r="F23" s="194"/>
      <c r="G23" s="194"/>
      <c r="H23" s="194"/>
      <c r="I23" s="194"/>
      <c r="J23" s="194"/>
      <c r="K23" s="415"/>
      <c r="L23" s="416"/>
      <c r="M23" s="194"/>
      <c r="N23" s="194"/>
      <c r="O23" s="194"/>
      <c r="P23" s="194"/>
      <c r="Q23" s="417"/>
      <c r="R23" s="417"/>
      <c r="S23" s="196"/>
      <c r="T23" s="195"/>
      <c r="U23" s="197"/>
      <c r="V23" s="418"/>
      <c r="W23" s="419"/>
      <c r="X23" s="175"/>
      <c r="Y23" s="174"/>
      <c r="Z23" s="190"/>
      <c r="AA23" s="191"/>
      <c r="AB23" s="192"/>
    </row>
    <row r="24" spans="1:28" ht="12" customHeight="1">
      <c r="A24" s="174"/>
      <c r="B24" s="194"/>
      <c r="C24" s="194"/>
      <c r="D24" s="194"/>
      <c r="E24" s="194"/>
      <c r="F24" s="194"/>
      <c r="G24" s="194"/>
      <c r="H24" s="194"/>
      <c r="I24" s="194"/>
      <c r="J24" s="194"/>
      <c r="K24" s="415"/>
      <c r="L24" s="416"/>
      <c r="M24" s="194"/>
      <c r="N24" s="194"/>
      <c r="O24" s="194"/>
      <c r="P24" s="194"/>
      <c r="Q24" s="417"/>
      <c r="R24" s="417"/>
      <c r="S24" s="196"/>
      <c r="T24" s="195"/>
      <c r="U24" s="197"/>
      <c r="V24" s="418"/>
      <c r="W24" s="419"/>
      <c r="X24" s="175"/>
      <c r="Y24" s="174"/>
      <c r="Z24" s="190">
        <f>SUM(Z18:Z23)</f>
        <v>1849.03</v>
      </c>
      <c r="AA24" s="191">
        <f>SUM(AA18:AA23)</f>
        <v>1849.03</v>
      </c>
      <c r="AB24" s="192"/>
    </row>
    <row r="25" spans="1:28" ht="12" customHeight="1">
      <c r="A25" s="174"/>
      <c r="B25" s="194"/>
      <c r="C25" s="194"/>
      <c r="D25" s="194"/>
      <c r="E25" s="194"/>
      <c r="F25" s="194"/>
      <c r="G25" s="194"/>
      <c r="H25" s="194"/>
      <c r="I25" s="194"/>
      <c r="J25" s="194"/>
      <c r="K25" s="415"/>
      <c r="L25" s="416"/>
      <c r="M25" s="194"/>
      <c r="N25" s="194"/>
      <c r="O25" s="194"/>
      <c r="P25" s="194"/>
      <c r="Q25" s="417"/>
      <c r="R25" s="417"/>
      <c r="S25" s="196"/>
      <c r="T25" s="195"/>
      <c r="U25" s="197"/>
      <c r="V25" s="418"/>
      <c r="W25" s="419"/>
      <c r="X25" s="175"/>
      <c r="Y25" s="174"/>
      <c r="Z25" s="190">
        <f>Z15</f>
        <v>921.75</v>
      </c>
      <c r="AA25" s="191">
        <f>Z15</f>
        <v>921.75</v>
      </c>
      <c r="AB25" s="192"/>
    </row>
    <row r="26" spans="1:25" ht="12" customHeight="1">
      <c r="A26" s="174"/>
      <c r="B26" s="194"/>
      <c r="C26" s="194"/>
      <c r="D26" s="194"/>
      <c r="E26" s="194"/>
      <c r="F26" s="194"/>
      <c r="G26" s="194"/>
      <c r="H26" s="194"/>
      <c r="I26" s="194"/>
      <c r="J26" s="194"/>
      <c r="K26" s="415"/>
      <c r="L26" s="416"/>
      <c r="M26" s="194"/>
      <c r="N26" s="194"/>
      <c r="O26" s="194"/>
      <c r="P26" s="194"/>
      <c r="Q26" s="417"/>
      <c r="R26" s="417"/>
      <c r="S26" s="196"/>
      <c r="T26" s="195"/>
      <c r="U26" s="197"/>
      <c r="V26" s="418"/>
      <c r="W26" s="419"/>
      <c r="X26" s="175"/>
      <c r="Y26" s="174"/>
    </row>
    <row r="27" spans="1:25" ht="12" customHeight="1">
      <c r="A27" s="174"/>
      <c r="B27" s="194"/>
      <c r="C27" s="194"/>
      <c r="D27" s="194"/>
      <c r="E27" s="194"/>
      <c r="F27" s="194"/>
      <c r="G27" s="194"/>
      <c r="H27" s="194"/>
      <c r="I27" s="194"/>
      <c r="J27" s="194"/>
      <c r="K27" s="415"/>
      <c r="L27" s="416"/>
      <c r="M27" s="194"/>
      <c r="N27" s="194"/>
      <c r="O27" s="194"/>
      <c r="P27" s="194"/>
      <c r="Q27" s="417"/>
      <c r="R27" s="417"/>
      <c r="S27" s="196"/>
      <c r="T27" s="195"/>
      <c r="U27" s="197"/>
      <c r="V27" s="418"/>
      <c r="W27" s="419"/>
      <c r="X27" s="175"/>
      <c r="Y27" s="174"/>
    </row>
    <row r="28" spans="1:25" ht="12" customHeight="1">
      <c r="A28" s="174"/>
      <c r="B28" s="198"/>
      <c r="C28" s="199"/>
      <c r="D28" s="199"/>
      <c r="E28" s="199"/>
      <c r="F28" s="199"/>
      <c r="G28" s="199"/>
      <c r="H28" s="199"/>
      <c r="I28" s="199"/>
      <c r="J28" s="199"/>
      <c r="K28" s="420"/>
      <c r="L28" s="421"/>
      <c r="M28" s="200"/>
      <c r="N28" s="200"/>
      <c r="O28" s="200"/>
      <c r="P28" s="200"/>
      <c r="Q28" s="422"/>
      <c r="R28" s="422"/>
      <c r="S28" s="202"/>
      <c r="T28" s="201"/>
      <c r="U28" s="203"/>
      <c r="V28" s="418"/>
      <c r="W28" s="419"/>
      <c r="X28" s="175"/>
      <c r="Y28" s="174"/>
    </row>
    <row r="29" spans="1:25" ht="12" customHeight="1">
      <c r="A29" s="174"/>
      <c r="B29" s="198"/>
      <c r="C29" s="199"/>
      <c r="D29" s="199"/>
      <c r="E29" s="199"/>
      <c r="F29" s="199"/>
      <c r="G29" s="199"/>
      <c r="H29" s="199"/>
      <c r="I29" s="199"/>
      <c r="J29" s="199"/>
      <c r="K29" s="420"/>
      <c r="L29" s="421"/>
      <c r="M29" s="200"/>
      <c r="N29" s="200"/>
      <c r="O29" s="200"/>
      <c r="P29" s="200"/>
      <c r="Q29" s="423"/>
      <c r="R29" s="424"/>
      <c r="S29" s="204"/>
      <c r="T29" s="205"/>
      <c r="U29" s="206"/>
      <c r="V29" s="425"/>
      <c r="W29" s="426"/>
      <c r="X29" s="175"/>
      <c r="Y29" s="174"/>
    </row>
    <row r="30" spans="1:25" ht="12" customHeight="1">
      <c r="A30" s="174"/>
      <c r="B30" s="198"/>
      <c r="C30" s="199"/>
      <c r="D30" s="199"/>
      <c r="E30" s="199"/>
      <c r="F30" s="199"/>
      <c r="G30" s="199"/>
      <c r="H30" s="199"/>
      <c r="I30" s="199"/>
      <c r="J30" s="199"/>
      <c r="K30" s="420"/>
      <c r="L30" s="421"/>
      <c r="M30" s="200"/>
      <c r="N30" s="200"/>
      <c r="O30" s="200"/>
      <c r="P30" s="200"/>
      <c r="Q30" s="427"/>
      <c r="R30" s="428"/>
      <c r="S30" s="207"/>
      <c r="T30" s="201"/>
      <c r="U30" s="203"/>
      <c r="V30" s="425"/>
      <c r="W30" s="426"/>
      <c r="X30" s="175"/>
      <c r="Y30" s="174"/>
    </row>
    <row r="31" spans="1:25" ht="12" customHeight="1">
      <c r="A31" s="174"/>
      <c r="B31" s="198"/>
      <c r="C31" s="199"/>
      <c r="D31" s="199"/>
      <c r="E31" s="199"/>
      <c r="F31" s="199"/>
      <c r="G31" s="199"/>
      <c r="H31" s="199"/>
      <c r="I31" s="199"/>
      <c r="J31" s="199"/>
      <c r="K31" s="420"/>
      <c r="L31" s="421"/>
      <c r="M31" s="200"/>
      <c r="N31" s="200"/>
      <c r="O31" s="208"/>
      <c r="P31" s="200"/>
      <c r="Q31" s="422"/>
      <c r="R31" s="422"/>
      <c r="S31" s="202"/>
      <c r="T31" s="201"/>
      <c r="U31" s="203"/>
      <c r="V31" s="425"/>
      <c r="W31" s="426"/>
      <c r="X31" s="175"/>
      <c r="Y31" s="174"/>
    </row>
    <row r="32" spans="1:25" ht="12" customHeight="1">
      <c r="A32" s="174"/>
      <c r="B32" s="198"/>
      <c r="C32" s="199"/>
      <c r="D32" s="199"/>
      <c r="E32" s="199"/>
      <c r="F32" s="199"/>
      <c r="G32" s="199"/>
      <c r="H32" s="199"/>
      <c r="I32" s="199"/>
      <c r="J32" s="199"/>
      <c r="K32" s="420"/>
      <c r="L32" s="421"/>
      <c r="M32" s="200"/>
      <c r="N32" s="200"/>
      <c r="O32" s="200"/>
      <c r="P32" s="200"/>
      <c r="Q32" s="422"/>
      <c r="R32" s="422"/>
      <c r="S32" s="202"/>
      <c r="T32" s="201"/>
      <c r="U32" s="202"/>
      <c r="V32" s="429"/>
      <c r="W32" s="430"/>
      <c r="X32" s="175"/>
      <c r="Y32" s="174"/>
    </row>
    <row r="33" spans="1:25" ht="12" customHeight="1">
      <c r="A33" s="174"/>
      <c r="B33" s="198"/>
      <c r="C33" s="199"/>
      <c r="D33" s="199"/>
      <c r="E33" s="199"/>
      <c r="F33" s="199"/>
      <c r="G33" s="199"/>
      <c r="H33" s="199"/>
      <c r="I33" s="199"/>
      <c r="J33" s="209"/>
      <c r="K33" s="420"/>
      <c r="L33" s="421"/>
      <c r="M33" s="200"/>
      <c r="N33" s="200"/>
      <c r="O33" s="200"/>
      <c r="P33" s="200"/>
      <c r="Q33" s="431"/>
      <c r="R33" s="431"/>
      <c r="S33" s="210"/>
      <c r="T33" s="201"/>
      <c r="U33" s="202"/>
      <c r="V33" s="432"/>
      <c r="W33" s="432"/>
      <c r="X33" s="175"/>
      <c r="Y33" s="174"/>
    </row>
    <row r="34" spans="1:25" ht="12" customHeight="1">
      <c r="A34" s="174"/>
      <c r="B34" s="198"/>
      <c r="C34" s="199"/>
      <c r="D34" s="209"/>
      <c r="E34" s="199"/>
      <c r="F34" s="199"/>
      <c r="G34" s="199"/>
      <c r="H34" s="199"/>
      <c r="I34" s="199"/>
      <c r="J34" s="199"/>
      <c r="K34" s="420"/>
      <c r="L34" s="421"/>
      <c r="M34" s="200"/>
      <c r="N34" s="200"/>
      <c r="O34" s="200"/>
      <c r="P34" s="200"/>
      <c r="Q34" s="431"/>
      <c r="R34" s="431"/>
      <c r="S34" s="210"/>
      <c r="T34" s="201"/>
      <c r="U34" s="202"/>
      <c r="V34" s="432"/>
      <c r="W34" s="432"/>
      <c r="X34" s="175"/>
      <c r="Y34" s="174"/>
    </row>
    <row r="35" spans="1:25" ht="12" customHeight="1">
      <c r="A35" s="174"/>
      <c r="B35" s="198"/>
      <c r="C35" s="199"/>
      <c r="D35" s="199"/>
      <c r="E35" s="199"/>
      <c r="F35" s="199"/>
      <c r="G35" s="199"/>
      <c r="H35" s="199"/>
      <c r="I35" s="199"/>
      <c r="J35" s="199"/>
      <c r="K35" s="420"/>
      <c r="L35" s="421"/>
      <c r="M35" s="200"/>
      <c r="N35" s="200"/>
      <c r="O35" s="200"/>
      <c r="P35" s="200"/>
      <c r="Q35" s="422"/>
      <c r="R35" s="422"/>
      <c r="S35" s="202"/>
      <c r="T35" s="201"/>
      <c r="U35" s="202"/>
      <c r="V35" s="432"/>
      <c r="W35" s="432"/>
      <c r="X35" s="175"/>
      <c r="Y35" s="174"/>
    </row>
    <row r="36" spans="1:25" ht="12" customHeight="1">
      <c r="A36" s="174"/>
      <c r="B36" s="198"/>
      <c r="C36" s="199"/>
      <c r="D36" s="199"/>
      <c r="E36" s="199"/>
      <c r="F36" s="199"/>
      <c r="G36" s="199"/>
      <c r="H36" s="199"/>
      <c r="I36" s="199"/>
      <c r="J36" s="199"/>
      <c r="K36" s="420"/>
      <c r="L36" s="421"/>
      <c r="M36" s="200"/>
      <c r="N36" s="200"/>
      <c r="O36" s="200"/>
      <c r="P36" s="200"/>
      <c r="Q36" s="422"/>
      <c r="R36" s="422"/>
      <c r="S36" s="202"/>
      <c r="T36" s="205"/>
      <c r="U36" s="210"/>
      <c r="V36" s="432"/>
      <c r="W36" s="432"/>
      <c r="X36" s="175"/>
      <c r="Y36" s="174"/>
    </row>
    <row r="37" spans="1:25" ht="12" customHeight="1">
      <c r="A37" s="174"/>
      <c r="B37" s="198"/>
      <c r="C37" s="199"/>
      <c r="D37" s="199"/>
      <c r="E37" s="199"/>
      <c r="F37" s="199"/>
      <c r="G37" s="199"/>
      <c r="H37" s="199"/>
      <c r="I37" s="199"/>
      <c r="J37" s="199"/>
      <c r="K37" s="420"/>
      <c r="L37" s="421"/>
      <c r="M37" s="200"/>
      <c r="N37" s="208"/>
      <c r="O37" s="200"/>
      <c r="P37" s="200"/>
      <c r="Q37" s="431"/>
      <c r="R37" s="431"/>
      <c r="S37" s="210"/>
      <c r="T37" s="201"/>
      <c r="U37" s="202"/>
      <c r="V37" s="432"/>
      <c r="W37" s="432"/>
      <c r="X37" s="175"/>
      <c r="Y37" s="174"/>
    </row>
    <row r="38" spans="1:25" ht="12" customHeight="1">
      <c r="A38" s="174"/>
      <c r="B38" s="198"/>
      <c r="C38" s="199"/>
      <c r="D38" s="199"/>
      <c r="E38" s="199"/>
      <c r="F38" s="199"/>
      <c r="G38" s="199"/>
      <c r="H38" s="199"/>
      <c r="I38" s="199"/>
      <c r="J38" s="199"/>
      <c r="K38" s="420"/>
      <c r="L38" s="421"/>
      <c r="M38" s="200"/>
      <c r="N38" s="200"/>
      <c r="O38" s="200"/>
      <c r="P38" s="200"/>
      <c r="Q38" s="431"/>
      <c r="R38" s="431"/>
      <c r="S38" s="210"/>
      <c r="T38" s="201"/>
      <c r="U38" s="202"/>
      <c r="V38" s="432"/>
      <c r="W38" s="432"/>
      <c r="X38" s="175"/>
      <c r="Y38" s="174"/>
    </row>
    <row r="39" spans="1:25" ht="12" customHeight="1">
      <c r="A39" s="174"/>
      <c r="B39" s="198"/>
      <c r="C39" s="199"/>
      <c r="D39" s="199"/>
      <c r="E39" s="199"/>
      <c r="F39" s="199"/>
      <c r="G39" s="199"/>
      <c r="H39" s="199"/>
      <c r="I39" s="199"/>
      <c r="J39" s="199"/>
      <c r="K39" s="420"/>
      <c r="L39" s="421"/>
      <c r="M39" s="200"/>
      <c r="N39" s="200"/>
      <c r="O39" s="200"/>
      <c r="P39" s="200"/>
      <c r="Q39" s="427"/>
      <c r="R39" s="428"/>
      <c r="S39" s="207"/>
      <c r="T39" s="201"/>
      <c r="U39" s="203"/>
      <c r="V39" s="429"/>
      <c r="W39" s="430"/>
      <c r="X39" s="175"/>
      <c r="Y39" s="174"/>
    </row>
    <row r="40" spans="1:25" ht="12" customHeight="1">
      <c r="A40" s="174"/>
      <c r="B40" s="198"/>
      <c r="C40" s="199"/>
      <c r="D40" s="199"/>
      <c r="E40" s="199"/>
      <c r="F40" s="199"/>
      <c r="G40" s="199"/>
      <c r="H40" s="199"/>
      <c r="I40" s="199"/>
      <c r="J40" s="199"/>
      <c r="K40" s="420"/>
      <c r="L40" s="421"/>
      <c r="M40" s="200"/>
      <c r="N40" s="200"/>
      <c r="O40" s="200"/>
      <c r="P40" s="200"/>
      <c r="Q40" s="422"/>
      <c r="R40" s="422"/>
      <c r="S40" s="202"/>
      <c r="T40" s="201"/>
      <c r="U40" s="202"/>
      <c r="V40" s="432"/>
      <c r="W40" s="432"/>
      <c r="X40" s="175"/>
      <c r="Y40" s="174"/>
    </row>
    <row r="41" spans="1:25" ht="12" customHeight="1">
      <c r="A41" s="174"/>
      <c r="B41" s="128"/>
      <c r="C41" s="199"/>
      <c r="D41" s="199"/>
      <c r="E41" s="199"/>
      <c r="F41" s="199"/>
      <c r="G41" s="199"/>
      <c r="H41" s="199"/>
      <c r="I41" s="199"/>
      <c r="J41" s="199"/>
      <c r="K41" s="420"/>
      <c r="L41" s="421"/>
      <c r="M41" s="200"/>
      <c r="N41" s="200"/>
      <c r="O41" s="200"/>
      <c r="P41" s="200"/>
      <c r="Q41" s="422"/>
      <c r="R41" s="422"/>
      <c r="S41" s="202"/>
      <c r="T41" s="201"/>
      <c r="U41" s="202"/>
      <c r="V41" s="432"/>
      <c r="W41" s="432"/>
      <c r="X41" s="175"/>
      <c r="Y41" s="174"/>
    </row>
    <row r="42" spans="1:25" ht="15" customHeight="1">
      <c r="A42" s="174"/>
      <c r="B42" s="99"/>
      <c r="C42" s="100"/>
      <c r="D42" s="100"/>
      <c r="E42" s="100"/>
      <c r="F42" s="100"/>
      <c r="G42" s="100"/>
      <c r="H42" s="100"/>
      <c r="I42" s="100"/>
      <c r="J42" s="433" t="s">
        <v>74</v>
      </c>
      <c r="K42" s="433"/>
      <c r="L42" s="433"/>
      <c r="M42" s="433"/>
      <c r="N42" s="433"/>
      <c r="O42" s="433"/>
      <c r="P42" s="101"/>
      <c r="Q42" s="434">
        <f>IF(Z24="","",INT(Z24))</f>
        <v>1849</v>
      </c>
      <c r="R42" s="434"/>
      <c r="S42" s="103">
        <f>IF(Z24="","",(Z24-INT(Z24))*100)</f>
        <v>2.9999999999972715</v>
      </c>
      <c r="T42" s="102">
        <f>IF(AA24="","",INT(AA24))</f>
        <v>1849</v>
      </c>
      <c r="U42" s="104">
        <f>IF(AA24="","",(AA24-INT(AA24))*100)</f>
        <v>2.9999999999972715</v>
      </c>
      <c r="V42" s="435" t="str">
        <f>IF(Z24&lt;&gt;AA24," ! HATA VAR !"," ")</f>
        <v> </v>
      </c>
      <c r="W42" s="436"/>
      <c r="X42" s="175"/>
      <c r="Y42" s="174"/>
    </row>
    <row r="43" spans="1:25" ht="15" customHeight="1">
      <c r="A43" s="174"/>
      <c r="B43" s="445" t="s">
        <v>75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105"/>
      <c r="Q43" s="447">
        <f>IF(Z25="","",INT(Z25))</f>
        <v>921</v>
      </c>
      <c r="R43" s="448"/>
      <c r="S43" s="103">
        <f>IF(Z25="","",(Z15-INT(Z25))*100)</f>
        <v>75</v>
      </c>
      <c r="T43" s="106">
        <f>IF(AA25="","",INT(AA25))</f>
        <v>921</v>
      </c>
      <c r="U43" s="104">
        <f>IF(AA25="","",(AA25-INT(AA25))*100)</f>
        <v>75</v>
      </c>
      <c r="V43" s="449" t="str">
        <f>IF(Z25&lt;&gt;AA25," ! HATA VAR !"," ")</f>
        <v> </v>
      </c>
      <c r="W43" s="450"/>
      <c r="X43" s="175"/>
      <c r="Y43" s="174"/>
    </row>
    <row r="44" spans="1:25" ht="7.5" customHeight="1">
      <c r="A44" s="174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121"/>
      <c r="U44" s="121"/>
      <c r="V44" s="121"/>
      <c r="W44" s="121"/>
      <c r="X44" s="175"/>
      <c r="Y44" s="174"/>
    </row>
    <row r="45" spans="1:25" ht="12" customHeight="1">
      <c r="A45" s="174"/>
      <c r="B45" s="451" t="str">
        <f>"Yukarıda yazılı # "&amp;ParaCevir(F50+I50/100)&amp;"#  Bütçe Gideri tahakkuk ettirilmiştir. Ödenmesi / Mahsubu gerekir."</f>
        <v>Yukarıda yazılı # Dokuzyüzyirmibir YTL Yetmişbeş YKr #  Bütçe Gideri tahakkuk ettirilmiştir. Ödenmesi / Mahsubu gerekir.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175"/>
      <c r="Y45" s="174"/>
    </row>
    <row r="46" spans="1:25" ht="7.5" customHeight="1">
      <c r="A46" s="174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107"/>
      <c r="M46" s="108"/>
      <c r="N46" s="108"/>
      <c r="O46" s="108"/>
      <c r="P46" s="108"/>
      <c r="Q46" s="108"/>
      <c r="R46" s="108"/>
      <c r="S46" s="108"/>
      <c r="T46" s="108"/>
      <c r="U46" s="108"/>
      <c r="V46" s="455"/>
      <c r="W46" s="455"/>
      <c r="X46" s="175"/>
      <c r="Y46" s="174"/>
    </row>
    <row r="47" spans="1:25" ht="12" customHeight="1">
      <c r="A47" s="174"/>
      <c r="B47" s="456" t="s">
        <v>76</v>
      </c>
      <c r="C47" s="457"/>
      <c r="D47" s="457"/>
      <c r="E47" s="458"/>
      <c r="F47" s="465" t="s">
        <v>77</v>
      </c>
      <c r="G47" s="466"/>
      <c r="H47" s="466"/>
      <c r="I47" s="467"/>
      <c r="J47" s="373" t="s">
        <v>78</v>
      </c>
      <c r="K47" s="374"/>
      <c r="L47" s="374"/>
      <c r="M47" s="375"/>
      <c r="N47" s="373" t="s">
        <v>79</v>
      </c>
      <c r="O47" s="374"/>
      <c r="P47" s="374"/>
      <c r="Q47" s="374"/>
      <c r="R47" s="354" t="s">
        <v>80</v>
      </c>
      <c r="S47" s="354"/>
      <c r="T47" s="354"/>
      <c r="U47" s="354"/>
      <c r="V47" s="443" t="str">
        <f>P7</f>
        <v>… / … / 2018</v>
      </c>
      <c r="W47" s="443"/>
      <c r="X47" s="175"/>
      <c r="Y47" s="174"/>
    </row>
    <row r="48" spans="1:25" ht="12" customHeight="1">
      <c r="A48" s="174"/>
      <c r="B48" s="459"/>
      <c r="C48" s="460"/>
      <c r="D48" s="460"/>
      <c r="E48" s="461"/>
      <c r="F48" s="440" t="s">
        <v>81</v>
      </c>
      <c r="G48" s="441"/>
      <c r="H48" s="441"/>
      <c r="I48" s="442"/>
      <c r="J48" s="376"/>
      <c r="K48" s="377"/>
      <c r="L48" s="377"/>
      <c r="M48" s="378"/>
      <c r="N48" s="376"/>
      <c r="O48" s="377"/>
      <c r="P48" s="377"/>
      <c r="Q48" s="377"/>
      <c r="R48" s="354"/>
      <c r="S48" s="354"/>
      <c r="T48" s="354"/>
      <c r="U48" s="354"/>
      <c r="V48" s="443" t="s">
        <v>82</v>
      </c>
      <c r="W48" s="444"/>
      <c r="X48" s="175"/>
      <c r="Y48" s="174"/>
    </row>
    <row r="49" spans="1:25" ht="12" customHeight="1">
      <c r="A49" s="174"/>
      <c r="B49" s="462"/>
      <c r="C49" s="463"/>
      <c r="D49" s="463"/>
      <c r="E49" s="464"/>
      <c r="F49" s="437" t="s">
        <v>66</v>
      </c>
      <c r="G49" s="438"/>
      <c r="H49" s="439"/>
      <c r="I49" s="109" t="s">
        <v>67</v>
      </c>
      <c r="J49" s="437" t="s">
        <v>66</v>
      </c>
      <c r="K49" s="438"/>
      <c r="L49" s="439"/>
      <c r="M49" s="110" t="s">
        <v>67</v>
      </c>
      <c r="N49" s="437" t="s">
        <v>66</v>
      </c>
      <c r="O49" s="438"/>
      <c r="P49" s="438"/>
      <c r="Q49" s="109" t="s">
        <v>67</v>
      </c>
      <c r="R49" s="354"/>
      <c r="S49" s="354"/>
      <c r="T49" s="354"/>
      <c r="U49" s="354"/>
      <c r="V49" s="452">
        <f>Bilgiler!E15</f>
        <v>0</v>
      </c>
      <c r="W49" s="453"/>
      <c r="X49" s="175"/>
      <c r="Y49" s="174"/>
    </row>
    <row r="50" spans="1:25" ht="10.5" customHeight="1">
      <c r="A50" s="174"/>
      <c r="B50" s="481"/>
      <c r="C50" s="482"/>
      <c r="D50" s="482"/>
      <c r="E50" s="483"/>
      <c r="F50" s="475">
        <f>IF(Z15="","",INT(Z15))</f>
        <v>921</v>
      </c>
      <c r="G50" s="476"/>
      <c r="H50" s="477"/>
      <c r="I50" s="487">
        <f>IF(Z15="","",(Z15-INT(Z15))*100)</f>
        <v>75</v>
      </c>
      <c r="J50" s="469">
        <f>IF(AA16="","",(INT(AA16)))</f>
        <v>5</v>
      </c>
      <c r="K50" s="470"/>
      <c r="L50" s="471"/>
      <c r="M50" s="495">
        <f>IF(AA16="","",(AA16-INT(AA16))*100)</f>
        <v>53.00000000000003</v>
      </c>
      <c r="N50" s="475">
        <f>IF(Z15="","",INT(AA17))</f>
        <v>916</v>
      </c>
      <c r="O50" s="476"/>
      <c r="P50" s="477"/>
      <c r="Q50" s="495">
        <f>IF(Z15="","",(AA17-INT(AA17))*100)</f>
        <v>22.00000000000273</v>
      </c>
      <c r="R50" s="468"/>
      <c r="S50" s="468"/>
      <c r="T50" s="468"/>
      <c r="U50" s="468"/>
      <c r="V50" s="499" t="str">
        <f>Bilgiler!E16</f>
        <v>Okul Müdürü</v>
      </c>
      <c r="W50" s="500"/>
      <c r="X50" s="175"/>
      <c r="Y50" s="174"/>
    </row>
    <row r="51" spans="1:25" ht="10.5" customHeight="1">
      <c r="A51" s="174"/>
      <c r="B51" s="484"/>
      <c r="C51" s="485"/>
      <c r="D51" s="485"/>
      <c r="E51" s="486"/>
      <c r="F51" s="478"/>
      <c r="G51" s="479"/>
      <c r="H51" s="480"/>
      <c r="I51" s="488"/>
      <c r="J51" s="472"/>
      <c r="K51" s="473"/>
      <c r="L51" s="474"/>
      <c r="M51" s="496"/>
      <c r="N51" s="478"/>
      <c r="O51" s="479"/>
      <c r="P51" s="480"/>
      <c r="Q51" s="496"/>
      <c r="R51" s="468"/>
      <c r="S51" s="468"/>
      <c r="T51" s="468"/>
      <c r="U51" s="468"/>
      <c r="V51" s="499"/>
      <c r="W51" s="500"/>
      <c r="X51" s="175"/>
      <c r="Y51" s="174"/>
    </row>
    <row r="52" spans="1:25" ht="15" customHeight="1">
      <c r="A52" s="174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7"/>
      <c r="W52" s="127"/>
      <c r="X52" s="175"/>
      <c r="Y52" s="174"/>
    </row>
    <row r="53" spans="1:25" ht="11.25" customHeight="1">
      <c r="A53" s="174"/>
      <c r="B53" s="492" t="s">
        <v>83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4"/>
      <c r="R53" s="371" t="s">
        <v>84</v>
      </c>
      <c r="S53" s="501"/>
      <c r="T53" s="501"/>
      <c r="U53" s="501"/>
      <c r="V53" s="501"/>
      <c r="W53" s="372"/>
      <c r="X53" s="175"/>
      <c r="Y53" s="174"/>
    </row>
    <row r="54" spans="1:25" ht="12" customHeight="1">
      <c r="A54" s="174"/>
      <c r="B54" s="489" t="s">
        <v>85</v>
      </c>
      <c r="C54" s="490"/>
      <c r="D54" s="490"/>
      <c r="E54" s="490"/>
      <c r="F54" s="491"/>
      <c r="G54" s="492" t="s">
        <v>86</v>
      </c>
      <c r="H54" s="493"/>
      <c r="I54" s="493"/>
      <c r="J54" s="493"/>
      <c r="K54" s="494"/>
      <c r="L54" s="492" t="s">
        <v>87</v>
      </c>
      <c r="M54" s="493"/>
      <c r="N54" s="493"/>
      <c r="O54" s="493"/>
      <c r="P54" s="493"/>
      <c r="Q54" s="494"/>
      <c r="R54" s="228">
        <v>1</v>
      </c>
      <c r="S54" s="229" t="s">
        <v>168</v>
      </c>
      <c r="T54" s="497" t="s">
        <v>169</v>
      </c>
      <c r="U54" s="497"/>
      <c r="V54" s="497"/>
      <c r="W54" s="498"/>
      <c r="X54" s="175"/>
      <c r="Y54" s="174"/>
    </row>
    <row r="55" spans="1:25" ht="11.25" customHeight="1">
      <c r="A55" s="174"/>
      <c r="B55" s="502"/>
      <c r="C55" s="503"/>
      <c r="D55" s="503"/>
      <c r="E55" s="503"/>
      <c r="F55" s="504"/>
      <c r="G55" s="502"/>
      <c r="H55" s="503"/>
      <c r="I55" s="503"/>
      <c r="J55" s="503"/>
      <c r="K55" s="504"/>
      <c r="L55" s="502"/>
      <c r="M55" s="503"/>
      <c r="N55" s="503"/>
      <c r="O55" s="503"/>
      <c r="P55" s="503"/>
      <c r="Q55" s="504"/>
      <c r="R55" s="230">
        <v>2</v>
      </c>
      <c r="S55" s="231" t="s">
        <v>88</v>
      </c>
      <c r="T55" s="505" t="s">
        <v>148</v>
      </c>
      <c r="U55" s="505"/>
      <c r="V55" s="505"/>
      <c r="W55" s="506"/>
      <c r="X55" s="175"/>
      <c r="Y55" s="174"/>
    </row>
    <row r="56" spans="1:25" ht="12" customHeight="1">
      <c r="A56" s="174"/>
      <c r="B56" s="449" t="s">
        <v>89</v>
      </c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450"/>
      <c r="R56" s="230">
        <v>1</v>
      </c>
      <c r="S56" s="232" t="s">
        <v>90</v>
      </c>
      <c r="T56" s="513" t="s">
        <v>149</v>
      </c>
      <c r="U56" s="513"/>
      <c r="V56" s="513"/>
      <c r="W56" s="514"/>
      <c r="X56" s="175"/>
      <c r="Y56" s="174"/>
    </row>
    <row r="57" spans="1:25" ht="12" customHeight="1">
      <c r="A57" s="174"/>
      <c r="B57" s="373" t="s">
        <v>91</v>
      </c>
      <c r="C57" s="374"/>
      <c r="D57" s="374"/>
      <c r="E57" s="374"/>
      <c r="F57" s="375"/>
      <c r="G57" s="373" t="s">
        <v>48</v>
      </c>
      <c r="H57" s="374"/>
      <c r="I57" s="375"/>
      <c r="J57" s="373" t="s">
        <v>50</v>
      </c>
      <c r="K57" s="374"/>
      <c r="L57" s="374"/>
      <c r="M57" s="375"/>
      <c r="N57" s="371" t="s">
        <v>28</v>
      </c>
      <c r="O57" s="501"/>
      <c r="P57" s="501"/>
      <c r="Q57" s="372"/>
      <c r="R57" s="230">
        <v>1</v>
      </c>
      <c r="S57" s="231" t="s">
        <v>92</v>
      </c>
      <c r="T57" s="507" t="s">
        <v>150</v>
      </c>
      <c r="U57" s="507"/>
      <c r="V57" s="507"/>
      <c r="W57" s="508"/>
      <c r="X57" s="175"/>
      <c r="Y57" s="174"/>
    </row>
    <row r="58" spans="1:25" ht="11.25" customHeight="1">
      <c r="A58" s="174"/>
      <c r="B58" s="376"/>
      <c r="C58" s="377"/>
      <c r="D58" s="377"/>
      <c r="E58" s="377"/>
      <c r="F58" s="378"/>
      <c r="G58" s="376"/>
      <c r="H58" s="377"/>
      <c r="I58" s="378"/>
      <c r="J58" s="376"/>
      <c r="K58" s="377"/>
      <c r="L58" s="377"/>
      <c r="M58" s="378"/>
      <c r="N58" s="371" t="s">
        <v>66</v>
      </c>
      <c r="O58" s="372"/>
      <c r="P58" s="371" t="s">
        <v>67</v>
      </c>
      <c r="Q58" s="372"/>
      <c r="R58" s="230">
        <v>1</v>
      </c>
      <c r="S58" s="231" t="s">
        <v>151</v>
      </c>
      <c r="T58" s="233"/>
      <c r="U58" s="233"/>
      <c r="V58" s="233"/>
      <c r="W58" s="234"/>
      <c r="X58" s="175"/>
      <c r="Y58" s="174"/>
    </row>
    <row r="59" spans="1:25" ht="12.75" customHeight="1">
      <c r="A59" s="174"/>
      <c r="B59" s="403"/>
      <c r="C59" s="404"/>
      <c r="D59" s="404"/>
      <c r="E59" s="404"/>
      <c r="F59" s="405"/>
      <c r="G59" s="403"/>
      <c r="H59" s="404"/>
      <c r="I59" s="405"/>
      <c r="J59" s="371"/>
      <c r="K59" s="501"/>
      <c r="L59" s="501"/>
      <c r="M59" s="372"/>
      <c r="N59" s="371"/>
      <c r="O59" s="372"/>
      <c r="P59" s="371"/>
      <c r="Q59" s="372"/>
      <c r="R59" s="37"/>
      <c r="S59" s="38"/>
      <c r="T59" s="39"/>
      <c r="U59" s="39"/>
      <c r="V59" s="39"/>
      <c r="W59" s="40"/>
      <c r="X59" s="175"/>
      <c r="Y59" s="174"/>
    </row>
    <row r="60" spans="1:25" ht="15" customHeight="1">
      <c r="A60" s="174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212"/>
      <c r="X60" s="175"/>
      <c r="Y60" s="174"/>
    </row>
    <row r="61" spans="1:25" ht="3" customHeight="1">
      <c r="A61" s="174"/>
      <c r="B61" s="124"/>
      <c r="C61" s="125"/>
      <c r="D61" s="125"/>
      <c r="E61" s="125"/>
      <c r="F61" s="125"/>
      <c r="G61" s="125"/>
      <c r="H61" s="125"/>
      <c r="I61" s="125"/>
      <c r="J61" s="126"/>
      <c r="K61" s="125"/>
      <c r="L61" s="125"/>
      <c r="M61" s="125"/>
      <c r="N61" s="125"/>
      <c r="O61" s="125"/>
      <c r="P61" s="125"/>
      <c r="Q61" s="125"/>
      <c r="R61" s="125"/>
      <c r="S61" s="125"/>
      <c r="T61" s="124"/>
      <c r="U61" s="125"/>
      <c r="V61" s="125"/>
      <c r="W61" s="126"/>
      <c r="X61" s="175"/>
      <c r="Y61" s="174"/>
    </row>
    <row r="62" spans="1:25" ht="12.75" customHeight="1">
      <c r="A62" s="174"/>
      <c r="B62" s="509" t="s">
        <v>93</v>
      </c>
      <c r="C62" s="510"/>
      <c r="D62" s="510"/>
      <c r="E62" s="510"/>
      <c r="F62" s="510"/>
      <c r="G62" s="510"/>
      <c r="H62" s="510"/>
      <c r="I62" s="510"/>
      <c r="J62" s="511"/>
      <c r="K62" s="510" t="s">
        <v>94</v>
      </c>
      <c r="L62" s="510"/>
      <c r="M62" s="510"/>
      <c r="N62" s="510"/>
      <c r="O62" s="510"/>
      <c r="P62" s="510"/>
      <c r="Q62" s="510"/>
      <c r="R62" s="510"/>
      <c r="S62" s="510"/>
      <c r="T62" s="509" t="s">
        <v>95</v>
      </c>
      <c r="U62" s="510"/>
      <c r="V62" s="510"/>
      <c r="W62" s="511"/>
      <c r="X62" s="175"/>
      <c r="Y62" s="174"/>
    </row>
    <row r="63" spans="1:25" ht="3" customHeight="1">
      <c r="A63" s="174"/>
      <c r="B63" s="452"/>
      <c r="C63" s="453"/>
      <c r="D63" s="453"/>
      <c r="E63" s="453"/>
      <c r="F63" s="453"/>
      <c r="G63" s="453"/>
      <c r="H63" s="453"/>
      <c r="I63" s="453"/>
      <c r="J63" s="515"/>
      <c r="K63" s="453"/>
      <c r="L63" s="453"/>
      <c r="M63" s="453"/>
      <c r="N63" s="453"/>
      <c r="O63" s="453"/>
      <c r="P63" s="453"/>
      <c r="Q63" s="453"/>
      <c r="R63" s="453"/>
      <c r="S63" s="453"/>
      <c r="T63" s="115"/>
      <c r="U63" s="116"/>
      <c r="V63" s="116"/>
      <c r="W63" s="213"/>
      <c r="X63" s="175"/>
      <c r="Y63" s="174"/>
    </row>
    <row r="64" spans="1:25" ht="11.25" customHeight="1">
      <c r="A64" s="174"/>
      <c r="B64" s="516" t="str">
        <f>CONCATENATE("… / ","… / ",Bilgiler!K25)</f>
        <v>… / … / 2018</v>
      </c>
      <c r="C64" s="517"/>
      <c r="D64" s="517"/>
      <c r="E64" s="517"/>
      <c r="F64" s="517"/>
      <c r="G64" s="517"/>
      <c r="H64" s="517"/>
      <c r="I64" s="517"/>
      <c r="J64" s="518"/>
      <c r="K64" s="517" t="str">
        <f>CONCATENATE("… / ","… / ",Bilgiler!K25)</f>
        <v>… / … / 2018</v>
      </c>
      <c r="L64" s="517"/>
      <c r="M64" s="517"/>
      <c r="N64" s="517"/>
      <c r="O64" s="517"/>
      <c r="P64" s="517"/>
      <c r="Q64" s="517"/>
      <c r="R64" s="517"/>
      <c r="S64" s="517"/>
      <c r="T64" s="519" t="str">
        <f>CONCATENATE("… / ","… / ",Bilgiler!K25)</f>
        <v>… / … / 2018</v>
      </c>
      <c r="U64" s="455"/>
      <c r="V64" s="455"/>
      <c r="W64" s="520"/>
      <c r="X64" s="175"/>
      <c r="Y64" s="174"/>
    </row>
    <row r="65" spans="1:25" ht="6" customHeight="1">
      <c r="A65" s="174"/>
      <c r="B65" s="516"/>
      <c r="C65" s="517"/>
      <c r="D65" s="517"/>
      <c r="E65" s="517"/>
      <c r="F65" s="517"/>
      <c r="G65" s="517"/>
      <c r="H65" s="517"/>
      <c r="I65" s="517"/>
      <c r="J65" s="518"/>
      <c r="K65" s="521"/>
      <c r="L65" s="521"/>
      <c r="M65" s="521"/>
      <c r="N65" s="521"/>
      <c r="O65" s="521"/>
      <c r="P65" s="521"/>
      <c r="Q65" s="521"/>
      <c r="R65" s="521"/>
      <c r="S65" s="521"/>
      <c r="T65" s="214"/>
      <c r="U65" s="120"/>
      <c r="V65" s="120"/>
      <c r="W65" s="215"/>
      <c r="X65" s="175"/>
      <c r="Y65" s="174"/>
    </row>
    <row r="66" spans="1:25" ht="12" customHeight="1">
      <c r="A66" s="174"/>
      <c r="B66" s="522"/>
      <c r="C66" s="523"/>
      <c r="D66" s="523"/>
      <c r="E66" s="523"/>
      <c r="F66" s="523"/>
      <c r="G66" s="523"/>
      <c r="H66" s="523"/>
      <c r="I66" s="523"/>
      <c r="J66" s="524"/>
      <c r="K66" s="523" t="str">
        <f>Bilgiler!B17</f>
        <v>Harcama Yetkilisi</v>
      </c>
      <c r="L66" s="523"/>
      <c r="M66" s="523"/>
      <c r="N66" s="523"/>
      <c r="O66" s="523"/>
      <c r="P66" s="523"/>
      <c r="Q66" s="523"/>
      <c r="R66" s="523"/>
      <c r="S66" s="523"/>
      <c r="T66" s="522" t="str">
        <f>Bilgiler!B19</f>
        <v>Muhasebe Yetkilisi</v>
      </c>
      <c r="U66" s="523"/>
      <c r="V66" s="523"/>
      <c r="W66" s="524"/>
      <c r="X66" s="175"/>
      <c r="Y66" s="174"/>
    </row>
    <row r="67" spans="1:25" ht="12.75" customHeight="1">
      <c r="A67" s="174"/>
      <c r="B67" s="527"/>
      <c r="C67" s="528"/>
      <c r="D67" s="528"/>
      <c r="E67" s="528"/>
      <c r="F67" s="528"/>
      <c r="G67" s="528"/>
      <c r="H67" s="528"/>
      <c r="I67" s="528"/>
      <c r="J67" s="529"/>
      <c r="K67" s="528">
        <f>Bilgiler!E17</f>
        <v>0</v>
      </c>
      <c r="L67" s="528"/>
      <c r="M67" s="528"/>
      <c r="N67" s="528"/>
      <c r="O67" s="528"/>
      <c r="P67" s="528"/>
      <c r="Q67" s="528"/>
      <c r="R67" s="528"/>
      <c r="S67" s="528"/>
      <c r="T67" s="527">
        <f>Bilgiler!E19</f>
        <v>0</v>
      </c>
      <c r="U67" s="528"/>
      <c r="V67" s="528"/>
      <c r="W67" s="529"/>
      <c r="X67" s="175"/>
      <c r="Y67" s="174"/>
    </row>
    <row r="68" spans="1:25" ht="12.75" customHeight="1">
      <c r="A68" s="174"/>
      <c r="B68" s="527"/>
      <c r="C68" s="528"/>
      <c r="D68" s="528"/>
      <c r="E68" s="528"/>
      <c r="F68" s="528"/>
      <c r="G68" s="528"/>
      <c r="H68" s="528"/>
      <c r="I68" s="528"/>
      <c r="J68" s="529"/>
      <c r="K68" s="528">
        <f>Bilgiler!E18</f>
        <v>0</v>
      </c>
      <c r="L68" s="528"/>
      <c r="M68" s="528"/>
      <c r="N68" s="528"/>
      <c r="O68" s="528"/>
      <c r="P68" s="528"/>
      <c r="Q68" s="528"/>
      <c r="R68" s="528"/>
      <c r="S68" s="528"/>
      <c r="T68" s="527">
        <f>Bilgiler!E20</f>
        <v>0</v>
      </c>
      <c r="U68" s="528"/>
      <c r="V68" s="528"/>
      <c r="W68" s="529"/>
      <c r="X68" s="175"/>
      <c r="Y68" s="174"/>
    </row>
    <row r="69" spans="1:25" ht="12.75" customHeight="1">
      <c r="A69" s="174"/>
      <c r="B69" s="216"/>
      <c r="C69" s="217"/>
      <c r="D69" s="217"/>
      <c r="E69" s="217"/>
      <c r="F69" s="217"/>
      <c r="G69" s="217"/>
      <c r="H69" s="217"/>
      <c r="I69" s="217"/>
      <c r="J69" s="218"/>
      <c r="K69" s="217"/>
      <c r="L69" s="217"/>
      <c r="M69" s="217"/>
      <c r="N69" s="217"/>
      <c r="O69" s="217"/>
      <c r="P69" s="217"/>
      <c r="Q69" s="217"/>
      <c r="R69" s="217"/>
      <c r="S69" s="217"/>
      <c r="T69" s="216"/>
      <c r="U69" s="217"/>
      <c r="V69" s="217"/>
      <c r="W69" s="123"/>
      <c r="X69" s="175"/>
      <c r="Y69" s="174"/>
    </row>
    <row r="70" spans="1:25" ht="6" customHeight="1">
      <c r="A70" s="174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22"/>
      <c r="X70" s="175"/>
      <c r="Y70" s="174"/>
    </row>
    <row r="71" spans="1:25" ht="11.25" customHeight="1">
      <c r="A71" s="174"/>
      <c r="B71" s="525" t="str">
        <f>"Yalnız # "&amp;ParaCevir(N50+Q50/100)&amp;"#  aldım."</f>
        <v>Yalnız # Dokuzyüzonaltı YTL Yirmiiki YKr #  aldım.</v>
      </c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117"/>
      <c r="V71" s="219"/>
      <c r="W71" s="220" t="s">
        <v>167</v>
      </c>
      <c r="X71" s="175"/>
      <c r="Y71" s="174"/>
    </row>
    <row r="72" spans="1:25" ht="6" customHeight="1">
      <c r="A72" s="174"/>
      <c r="B72" s="2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3"/>
      <c r="X72" s="175"/>
      <c r="Y72" s="174"/>
    </row>
    <row r="73" spans="1:25" ht="12.75" customHeight="1" thickBot="1">
      <c r="A73" s="224"/>
      <c r="B73" s="22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226"/>
      <c r="Y73" s="174"/>
    </row>
    <row r="74" spans="1:24" ht="11.25">
      <c r="A74" s="170"/>
      <c r="B74" s="227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</row>
  </sheetData>
  <sheetProtection password="EDB5" sheet="1" objects="1" scenarios="1"/>
  <mergeCells count="195">
    <mergeCell ref="V49:W49"/>
    <mergeCell ref="T55:W55"/>
    <mergeCell ref="T56:W56"/>
    <mergeCell ref="T57:W57"/>
    <mergeCell ref="B71:T71"/>
    <mergeCell ref="B67:J67"/>
    <mergeCell ref="K67:S67"/>
    <mergeCell ref="T67:W67"/>
    <mergeCell ref="B68:J68"/>
    <mergeCell ref="K68:S68"/>
    <mergeCell ref="T68:W68"/>
    <mergeCell ref="T64:W64"/>
    <mergeCell ref="B65:J65"/>
    <mergeCell ref="K65:S65"/>
    <mergeCell ref="B66:J66"/>
    <mergeCell ref="K66:S66"/>
    <mergeCell ref="T66:W66"/>
    <mergeCell ref="B63:J63"/>
    <mergeCell ref="K63:S63"/>
    <mergeCell ref="B64:J64"/>
    <mergeCell ref="K64:S64"/>
    <mergeCell ref="P59:Q59"/>
    <mergeCell ref="B62:J62"/>
    <mergeCell ref="K62:S62"/>
    <mergeCell ref="T62:W62"/>
    <mergeCell ref="B59:F59"/>
    <mergeCell ref="G59:I59"/>
    <mergeCell ref="J59:M59"/>
    <mergeCell ref="N59:O59"/>
    <mergeCell ref="B57:F58"/>
    <mergeCell ref="G57:I58"/>
    <mergeCell ref="J57:M58"/>
    <mergeCell ref="N57:Q57"/>
    <mergeCell ref="N58:O58"/>
    <mergeCell ref="P58:Q58"/>
    <mergeCell ref="B55:F55"/>
    <mergeCell ref="G55:K55"/>
    <mergeCell ref="L55:Q55"/>
    <mergeCell ref="B56:Q56"/>
    <mergeCell ref="B53:Q53"/>
    <mergeCell ref="R53:W53"/>
    <mergeCell ref="B54:F54"/>
    <mergeCell ref="G54:K54"/>
    <mergeCell ref="L54:Q54"/>
    <mergeCell ref="T54:W54"/>
    <mergeCell ref="Q50:Q51"/>
    <mergeCell ref="R50:U51"/>
    <mergeCell ref="V50:W50"/>
    <mergeCell ref="V51:W51"/>
    <mergeCell ref="F49:H49"/>
    <mergeCell ref="J49:L49"/>
    <mergeCell ref="N49:P49"/>
    <mergeCell ref="B50:E51"/>
    <mergeCell ref="F50:H51"/>
    <mergeCell ref="I50:I51"/>
    <mergeCell ref="J50:L51"/>
    <mergeCell ref="M50:M51"/>
    <mergeCell ref="N50:P51"/>
    <mergeCell ref="B46:K46"/>
    <mergeCell ref="V46:W46"/>
    <mergeCell ref="B47:E49"/>
    <mergeCell ref="F47:I47"/>
    <mergeCell ref="J47:M48"/>
    <mergeCell ref="N47:Q48"/>
    <mergeCell ref="R47:U49"/>
    <mergeCell ref="V47:W47"/>
    <mergeCell ref="F48:I48"/>
    <mergeCell ref="V48:W48"/>
    <mergeCell ref="B43:O43"/>
    <mergeCell ref="Q43:R43"/>
    <mergeCell ref="V43:W43"/>
    <mergeCell ref="B45:W45"/>
    <mergeCell ref="K41:L41"/>
    <mergeCell ref="Q41:R41"/>
    <mergeCell ref="V41:W41"/>
    <mergeCell ref="J42:O42"/>
    <mergeCell ref="Q42:R42"/>
    <mergeCell ref="V42:W42"/>
    <mergeCell ref="K39:L39"/>
    <mergeCell ref="Q39:R39"/>
    <mergeCell ref="V39:W39"/>
    <mergeCell ref="K40:L40"/>
    <mergeCell ref="Q40:R40"/>
    <mergeCell ref="V40:W40"/>
    <mergeCell ref="K37:L37"/>
    <mergeCell ref="Q37:R37"/>
    <mergeCell ref="V37:W37"/>
    <mergeCell ref="K38:L38"/>
    <mergeCell ref="Q38:R38"/>
    <mergeCell ref="V38:W38"/>
    <mergeCell ref="K35:L35"/>
    <mergeCell ref="Q35:R35"/>
    <mergeCell ref="V35:W35"/>
    <mergeCell ref="K36:L36"/>
    <mergeCell ref="Q36:R36"/>
    <mergeCell ref="V36:W36"/>
    <mergeCell ref="K33:L33"/>
    <mergeCell ref="Q33:R33"/>
    <mergeCell ref="V33:W33"/>
    <mergeCell ref="K34:L34"/>
    <mergeCell ref="Q34:R34"/>
    <mergeCell ref="V34:W34"/>
    <mergeCell ref="K31:L31"/>
    <mergeCell ref="Q31:R31"/>
    <mergeCell ref="V31:W31"/>
    <mergeCell ref="K32:L32"/>
    <mergeCell ref="Q32:R32"/>
    <mergeCell ref="V32:W32"/>
    <mergeCell ref="K29:L29"/>
    <mergeCell ref="Q29:R29"/>
    <mergeCell ref="V29:W29"/>
    <mergeCell ref="K30:L30"/>
    <mergeCell ref="Q30:R30"/>
    <mergeCell ref="V30:W30"/>
    <mergeCell ref="K27:L27"/>
    <mergeCell ref="Q27:R27"/>
    <mergeCell ref="V27:W27"/>
    <mergeCell ref="K28:L28"/>
    <mergeCell ref="Q28:R28"/>
    <mergeCell ref="V28:W28"/>
    <mergeCell ref="K25:L25"/>
    <mergeCell ref="Q25:R25"/>
    <mergeCell ref="V25:W25"/>
    <mergeCell ref="K26:L26"/>
    <mergeCell ref="Q26:R26"/>
    <mergeCell ref="V26:W26"/>
    <mergeCell ref="K23:L23"/>
    <mergeCell ref="Q23:R23"/>
    <mergeCell ref="V23:W23"/>
    <mergeCell ref="K24:L24"/>
    <mergeCell ref="Q24:R24"/>
    <mergeCell ref="V24:W24"/>
    <mergeCell ref="K21:L21"/>
    <mergeCell ref="Q21:R21"/>
    <mergeCell ref="V21:W21"/>
    <mergeCell ref="K22:L22"/>
    <mergeCell ref="Q22:R22"/>
    <mergeCell ref="V22:W22"/>
    <mergeCell ref="K19:L19"/>
    <mergeCell ref="Q19:R19"/>
    <mergeCell ref="V19:W19"/>
    <mergeCell ref="K20:L20"/>
    <mergeCell ref="Q20:R20"/>
    <mergeCell ref="V20:W20"/>
    <mergeCell ref="K17:L17"/>
    <mergeCell ref="Q17:R17"/>
    <mergeCell ref="V17:W17"/>
    <mergeCell ref="K18:L18"/>
    <mergeCell ref="Q18:R18"/>
    <mergeCell ref="V18:W18"/>
    <mergeCell ref="K15:L15"/>
    <mergeCell ref="Q15:R15"/>
    <mergeCell ref="V15:W15"/>
    <mergeCell ref="K16:L16"/>
    <mergeCell ref="Q16:R16"/>
    <mergeCell ref="V16:W16"/>
    <mergeCell ref="Q12:U12"/>
    <mergeCell ref="V12:W14"/>
    <mergeCell ref="Q13:S13"/>
    <mergeCell ref="T13:U13"/>
    <mergeCell ref="Q14:R14"/>
    <mergeCell ref="M12:P12"/>
    <mergeCell ref="M13:P13"/>
    <mergeCell ref="B12:B14"/>
    <mergeCell ref="C12:F13"/>
    <mergeCell ref="G12:J13"/>
    <mergeCell ref="K12:L13"/>
    <mergeCell ref="K14:L14"/>
    <mergeCell ref="B10:E10"/>
    <mergeCell ref="F10:M10"/>
    <mergeCell ref="N10:R10"/>
    <mergeCell ref="T10:V10"/>
    <mergeCell ref="B9:E9"/>
    <mergeCell ref="F9:M9"/>
    <mergeCell ref="N9:R9"/>
    <mergeCell ref="T9:V9"/>
    <mergeCell ref="T7:V7"/>
    <mergeCell ref="H8:I8"/>
    <mergeCell ref="N8:O8"/>
    <mergeCell ref="P8:R8"/>
    <mergeCell ref="T8:V8"/>
    <mergeCell ref="H7:I7"/>
    <mergeCell ref="J7:M8"/>
    <mergeCell ref="N7:O7"/>
    <mergeCell ref="P7:R7"/>
    <mergeCell ref="B3:W3"/>
    <mergeCell ref="B5:E5"/>
    <mergeCell ref="F5:M5"/>
    <mergeCell ref="B6:E6"/>
    <mergeCell ref="F6:M6"/>
    <mergeCell ref="N6:O6"/>
    <mergeCell ref="P6:R6"/>
    <mergeCell ref="S6:S10"/>
    <mergeCell ref="T6:V6"/>
    <mergeCell ref="B7:E8"/>
  </mergeCells>
  <conditionalFormatting sqref="T57:T68 AD1:IV65536 B59:B65536 I50 F47:F49 U9:U11 R50:R61 B3:D14 L11 D44:M46 N44:N47 U1:V7 B44:C48 O44:U46 N49:N50 U63:W63 U65:W65 K63 K65 Z26:AC65536 S57:S61 C60:Q61 T1:T14 Z14:AA14 V50:V51 J47 AB19:AB25 R11:S12 Q11:Q13 W1:W14 E3:E4 A1:E2 G7:H8 J7 G1:S4 X1:Y65536 AA1:AC13 N14:P14 Z1:Z11 U58:W61 A3:A65536 F1:F14 M11:M14 E11:E14 L14 G11:K14 V9:V14 B50:C52 D52:Q52 O59 H56:I56 P58:P59 Q58 J56:J57 N58:N59 J59 C56:F56 K56:Q56 G55:G57 B53:B57 C69:W65536 O11:P11 N6:N11 AB14:AB17 V44:W48 S52:T54 U52:W53">
    <cfRule type="cellIs" priority="1" dxfId="9" operator="equal" stopIfTrue="1">
      <formula>0</formula>
    </cfRule>
  </conditionalFormatting>
  <conditionalFormatting sqref="V43:W43">
    <cfRule type="expression" priority="2" dxfId="10" stopIfTrue="1">
      <formula>$Z$25&lt;&gt;$AA$25</formula>
    </cfRule>
  </conditionalFormatting>
  <conditionalFormatting sqref="V42:W42">
    <cfRule type="expression" priority="3" dxfId="10" stopIfTrue="1">
      <formula>$Z$24&lt;&gt;$AA$24</formula>
    </cfRule>
  </conditionalFormatting>
  <dataValidations count="4">
    <dataValidation errorStyle="information" operator="equal" allowBlank="1" showErrorMessage="1" errorTitle="U Y A R I" error="Bu hücrede formül var.  &#10;Devam ederseniz formül silinecek." sqref="W6:W10"/>
    <dataValidation errorStyle="information" type="whole" operator="equal" allowBlank="1" showErrorMessage="1" errorTitle="U Y A R I" error="Bu hücrede formül var.  &#10;Devam ederseniz formül silinecek." sqref="P6:P7 T15:T42 B45:W45 B71:U71 I50 C42:J42 S18:S43 W5 Q18:R42 B42:B43 V50:V51 N50 V46:W46 P43 U15:U43 Q15:S17">
      <formula1>-100</formula1>
    </dataValidation>
    <dataValidation allowBlank="1" sqref="AA13:AB13 B59:B65 S52:W53 N6:N8 K56:Q56 F47:F49 R50:R53 Q49 R47 N46:N47 B46:C48 X3:X73 W11:W14 A3:A73 E4:R4 N49 U65:W65 W4 N14:P14 C60:J61 R11:S12 J59 L14 U60:W61 K60:K65 B44:W44 T60:T65 B72:U73 V70:W73 S4:S6 B70:U70 U4:V7 U9:U11 J47 Q11:Q13 E11:K14 H56:I56 L11 O46:U46 U63:W63 L60:S61 V47:W48 V9:V14 T4:T14 Z14:AA14 D46:M46 B50:B57 D52:Q52 G54:G57 C56:F56 J56:J57 N57:N59 O59 C50:C52 P58:P59 Q58 L54 M11:M14 N11:P11 B4:D14"/>
    <dataValidation allowBlank="1" showInputMessage="1" promptTitle="ÖDEME EMRİ BELGESİ" prompt="Sayfa Yazdırılmaya Hazırdır.&#10;Bu sayfada düzenleme yapılamaz." sqref="B3:W3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2"/>
  <colBreaks count="1" manualBreakCount="1">
    <brk id="2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>
    <tabColor indexed="11"/>
  </sheetPr>
  <dimension ref="A1:O38"/>
  <sheetViews>
    <sheetView zoomScalePageLayoutView="0" workbookViewId="0" topLeftCell="C1">
      <selection activeCell="C2" sqref="C2:H2"/>
    </sheetView>
  </sheetViews>
  <sheetFormatPr defaultColWidth="9.00390625" defaultRowHeight="12.75"/>
  <cols>
    <col min="1" max="1" width="18.125" style="132" customWidth="1"/>
    <col min="2" max="2" width="15.125" style="132" bestFit="1" customWidth="1"/>
    <col min="3" max="3" width="20.25390625" style="132" customWidth="1"/>
    <col min="4" max="4" width="9.125" style="132" customWidth="1"/>
    <col min="5" max="5" width="8.00390625" style="132" customWidth="1"/>
    <col min="6" max="11" width="9.125" style="132" customWidth="1"/>
    <col min="12" max="12" width="16.00390625" style="132" customWidth="1"/>
    <col min="13" max="16384" width="9.125" style="132" customWidth="1"/>
  </cols>
  <sheetData>
    <row r="1" spans="1:12" ht="12.75">
      <c r="A1" s="130" t="s">
        <v>1</v>
      </c>
      <c r="B1" s="131">
        <f>Bilgiler!E5</f>
        <v>0</v>
      </c>
      <c r="I1" s="317" t="s">
        <v>6</v>
      </c>
      <c r="J1" s="318"/>
      <c r="K1" s="319">
        <f>Bilgiler!E26</f>
        <v>0</v>
      </c>
      <c r="L1" s="320"/>
    </row>
    <row r="2" spans="1:12" ht="12.75">
      <c r="A2" s="133" t="s">
        <v>2</v>
      </c>
      <c r="B2" s="134" t="str">
        <f>Bilgiler!E6</f>
        <v>Öğretmen</v>
      </c>
      <c r="C2" s="307" t="s">
        <v>11</v>
      </c>
      <c r="D2" s="308"/>
      <c r="E2" s="308"/>
      <c r="F2" s="308"/>
      <c r="G2" s="308"/>
      <c r="H2" s="309"/>
      <c r="I2" s="312" t="s">
        <v>7</v>
      </c>
      <c r="J2" s="313"/>
      <c r="K2" s="321">
        <f>Bilgiler!K25</f>
        <v>2018</v>
      </c>
      <c r="L2" s="322"/>
    </row>
    <row r="3" spans="1:12" ht="12.75">
      <c r="A3" s="133" t="s">
        <v>3</v>
      </c>
      <c r="B3" s="135" t="str">
        <f>Bilgiler!E7</f>
        <v>9/1</v>
      </c>
      <c r="C3" s="307" t="s">
        <v>12</v>
      </c>
      <c r="D3" s="308"/>
      <c r="E3" s="308"/>
      <c r="F3" s="308"/>
      <c r="G3" s="308"/>
      <c r="H3" s="309"/>
      <c r="I3" s="312" t="s">
        <v>8</v>
      </c>
      <c r="J3" s="313"/>
      <c r="K3" s="321" t="s">
        <v>31</v>
      </c>
      <c r="L3" s="322"/>
    </row>
    <row r="4" spans="1:12" ht="12.75">
      <c r="A4" s="133" t="s">
        <v>5</v>
      </c>
      <c r="B4" s="136">
        <f>Bilgiler!K18</f>
        <v>0</v>
      </c>
      <c r="I4" s="312" t="s">
        <v>9</v>
      </c>
      <c r="J4" s="313"/>
      <c r="K4" s="321" t="s">
        <v>31</v>
      </c>
      <c r="L4" s="322"/>
    </row>
    <row r="5" spans="1:12" ht="12.75">
      <c r="A5" s="137" t="s">
        <v>4</v>
      </c>
      <c r="B5" s="138">
        <f>Bilgiler!K19</f>
        <v>38.75</v>
      </c>
      <c r="G5" s="323" t="s">
        <v>20</v>
      </c>
      <c r="H5" s="324"/>
      <c r="I5" s="325" t="s">
        <v>10</v>
      </c>
      <c r="J5" s="326"/>
      <c r="K5" s="327">
        <f>Bilgiler!K24</f>
        <v>43424</v>
      </c>
      <c r="L5" s="328"/>
    </row>
    <row r="6" spans="1:12" ht="12.75">
      <c r="A6" s="141"/>
      <c r="B6" s="142"/>
      <c r="C6" s="141"/>
      <c r="D6" s="143"/>
      <c r="E6" s="76"/>
      <c r="F6" s="143"/>
      <c r="G6" s="76"/>
      <c r="H6" s="143"/>
      <c r="I6" s="314" t="s">
        <v>23</v>
      </c>
      <c r="J6" s="315"/>
      <c r="K6" s="316"/>
      <c r="L6" s="305" t="s">
        <v>29</v>
      </c>
    </row>
    <row r="7" spans="1:15" ht="12.75">
      <c r="A7" s="77"/>
      <c r="B7" s="78"/>
      <c r="C7" s="77"/>
      <c r="D7" s="63"/>
      <c r="E7" s="64"/>
      <c r="F7" s="63"/>
      <c r="G7" s="64"/>
      <c r="H7" s="63"/>
      <c r="I7" s="54" t="s">
        <v>24</v>
      </c>
      <c r="J7" s="315" t="s">
        <v>26</v>
      </c>
      <c r="K7" s="316"/>
      <c r="L7" s="306"/>
      <c r="N7" s="152"/>
      <c r="O7" s="152"/>
    </row>
    <row r="8" spans="1:15" ht="12.75">
      <c r="A8" s="310" t="s">
        <v>13</v>
      </c>
      <c r="B8" s="311"/>
      <c r="C8" s="77"/>
      <c r="D8" s="58"/>
      <c r="E8" s="144"/>
      <c r="F8" s="58"/>
      <c r="G8" s="144"/>
      <c r="H8" s="58" t="s">
        <v>21</v>
      </c>
      <c r="I8" s="58" t="s">
        <v>25</v>
      </c>
      <c r="J8" s="54" t="s">
        <v>27</v>
      </c>
      <c r="K8" s="145"/>
      <c r="L8" s="306"/>
      <c r="N8" s="152"/>
      <c r="O8" s="152"/>
    </row>
    <row r="9" spans="1:15" ht="12.75">
      <c r="A9" s="310" t="s">
        <v>14</v>
      </c>
      <c r="B9" s="311"/>
      <c r="C9" s="77" t="s">
        <v>0</v>
      </c>
      <c r="D9" s="58" t="s">
        <v>15</v>
      </c>
      <c r="E9" s="144" t="s">
        <v>17</v>
      </c>
      <c r="F9" s="146" t="s">
        <v>18</v>
      </c>
      <c r="G9" s="147" t="s">
        <v>19</v>
      </c>
      <c r="H9" s="148" t="s">
        <v>22</v>
      </c>
      <c r="I9" s="58"/>
      <c r="J9" s="146" t="s">
        <v>159</v>
      </c>
      <c r="K9" s="146" t="s">
        <v>28</v>
      </c>
      <c r="L9" s="306"/>
      <c r="N9" s="152"/>
      <c r="O9" s="152"/>
    </row>
    <row r="10" spans="1:15" ht="12.75">
      <c r="A10" s="82"/>
      <c r="B10" s="83"/>
      <c r="C10" s="82"/>
      <c r="D10" s="149" t="s">
        <v>16</v>
      </c>
      <c r="E10" s="139" t="s">
        <v>20</v>
      </c>
      <c r="F10" s="149" t="s">
        <v>66</v>
      </c>
      <c r="G10" s="139" t="s">
        <v>66</v>
      </c>
      <c r="H10" s="149" t="s">
        <v>66</v>
      </c>
      <c r="I10" s="58" t="s">
        <v>66</v>
      </c>
      <c r="J10" s="149"/>
      <c r="K10" s="149" t="s">
        <v>66</v>
      </c>
      <c r="L10" s="140"/>
      <c r="N10" s="152"/>
      <c r="O10" s="152"/>
    </row>
    <row r="11" spans="1:15" ht="12.75">
      <c r="A11" s="330" t="str">
        <f>CONCATENATE(Bilgiler!K21," - ",Bilgiler!K22)</f>
        <v>KONYA/Akşehir - ISPARTA/………..</v>
      </c>
      <c r="B11" s="331"/>
      <c r="C11" s="75">
        <f>Bilgiler!E5</f>
        <v>0</v>
      </c>
      <c r="D11" s="76" t="s">
        <v>30</v>
      </c>
      <c r="E11" s="54">
        <f>Bilgiler!K17</f>
        <v>1</v>
      </c>
      <c r="F11" s="55">
        <f>Bilgiler!K19</f>
        <v>38.75</v>
      </c>
      <c r="G11" s="56">
        <f>E11*F11</f>
        <v>38.75</v>
      </c>
      <c r="H11" s="55">
        <f>Bilgiler!K20</f>
        <v>15</v>
      </c>
      <c r="I11" s="56">
        <f>G11*20</f>
        <v>775</v>
      </c>
      <c r="J11" s="57">
        <f>Bilgiler!K23</f>
        <v>48</v>
      </c>
      <c r="K11" s="56">
        <f>IF(Bilgiler!L11=1,SUM(J11*2.5/100*G11),SUM(J11*5/100*G11))</f>
        <v>93</v>
      </c>
      <c r="L11" s="56">
        <f>SUM(G11+H11+I11+K11)</f>
        <v>921.75</v>
      </c>
      <c r="N11" s="151"/>
      <c r="O11" s="152"/>
    </row>
    <row r="12" spans="1:15" ht="12.75">
      <c r="A12" s="310" t="str">
        <f>IF(Bilgiler!K6&gt;0,A11," ")</f>
        <v> </v>
      </c>
      <c r="B12" s="311"/>
      <c r="C12" s="63" t="str">
        <f>IF(Bilgiler!K6&gt;0,Bilgiler!K6," ")</f>
        <v> </v>
      </c>
      <c r="D12" s="64" t="str">
        <f>IF(Bilgiler!L6&gt;0,Bilgiler!L6," ")</f>
        <v> </v>
      </c>
      <c r="E12" s="58" t="str">
        <f>IF(D12=" "," ",Bilgiler!K17)</f>
        <v> </v>
      </c>
      <c r="F12" s="59" t="str">
        <f>IF(E12=" "," ",B5)</f>
        <v> </v>
      </c>
      <c r="G12" s="60" t="str">
        <f>IF(C12=" "," ",E12*F12)</f>
        <v> </v>
      </c>
      <c r="H12" s="59" t="str">
        <f>IF(C12=" "," ",Bilgiler!K20)</f>
        <v> </v>
      </c>
      <c r="I12" s="60" t="str">
        <f>IF(C12=" "," ",G12*10)</f>
        <v> </v>
      </c>
      <c r="J12" s="61"/>
      <c r="K12" s="62"/>
      <c r="L12" s="60" t="str">
        <f>IF(N12&gt;0,N12," ")</f>
        <v> </v>
      </c>
      <c r="N12" s="151" t="str">
        <f>IF(C12=" "," ",SUM(G12+H12+I12+K12))</f>
        <v> </v>
      </c>
      <c r="O12" s="152"/>
    </row>
    <row r="13" spans="1:15" ht="12.75">
      <c r="A13" s="310" t="str">
        <f>IF(Bilgiler!K7&gt;0,A12," ")</f>
        <v> </v>
      </c>
      <c r="B13" s="311"/>
      <c r="C13" s="63" t="str">
        <f>IF(Bilgiler!K7&gt;0,Bilgiler!K7," ")</f>
        <v> </v>
      </c>
      <c r="D13" s="64" t="str">
        <f>IF(Bilgiler!L7&gt;0,Bilgiler!L7," ")</f>
        <v> </v>
      </c>
      <c r="E13" s="58" t="str">
        <f>IF(D13=" "," ",Bilgiler!K17)</f>
        <v> </v>
      </c>
      <c r="F13" s="59" t="str">
        <f>IF(E13=" "," ",B5)</f>
        <v> </v>
      </c>
      <c r="G13" s="60" t="str">
        <f>IF(C13=" "," ",E13*F13)</f>
        <v> </v>
      </c>
      <c r="H13" s="59" t="str">
        <f>IF(C13=" "," ",Bilgiler!K20)</f>
        <v> </v>
      </c>
      <c r="I13" s="60" t="str">
        <f>IF(C13=" "," ",G13*10)</f>
        <v> </v>
      </c>
      <c r="J13" s="61"/>
      <c r="K13" s="62"/>
      <c r="L13" s="60" t="str">
        <f aca="true" t="shared" si="0" ref="L13:L20">IF(N13&gt;0,N13," ")</f>
        <v> </v>
      </c>
      <c r="N13" s="151" t="str">
        <f>IF(C13=" "," ",SUM(G13+H13+I13+K13))</f>
        <v> </v>
      </c>
      <c r="O13" s="152"/>
    </row>
    <row r="14" spans="1:15" ht="12.75">
      <c r="A14" s="310" t="str">
        <f>IF(Bilgiler!K8&gt;0,A13," ")</f>
        <v> </v>
      </c>
      <c r="B14" s="311"/>
      <c r="C14" s="63" t="str">
        <f>IF(Bilgiler!K8&gt;0,Bilgiler!K8," ")</f>
        <v> </v>
      </c>
      <c r="D14" s="64" t="str">
        <f>IF(Bilgiler!L8&gt;0,Bilgiler!L8," ")</f>
        <v> </v>
      </c>
      <c r="E14" s="58" t="str">
        <f>IF(D14=" "," ",Bilgiler!K17)</f>
        <v> </v>
      </c>
      <c r="F14" s="59" t="str">
        <f>IF(E14=" "," ",B5)</f>
        <v> </v>
      </c>
      <c r="G14" s="60" t="str">
        <f>IF(C14=" "," ",E14*F14)</f>
        <v> </v>
      </c>
      <c r="H14" s="59" t="str">
        <f>IF(C14=" "," ",Bilgiler!K20)</f>
        <v> </v>
      </c>
      <c r="I14" s="60" t="str">
        <f>IF(C14=" "," ",G14*10)</f>
        <v> </v>
      </c>
      <c r="J14" s="61"/>
      <c r="K14" s="62"/>
      <c r="L14" s="60" t="str">
        <f t="shared" si="0"/>
        <v> </v>
      </c>
      <c r="N14" s="151" t="str">
        <f>IF(C14=" "," ",SUM(G14+H14+I14+K14))</f>
        <v> </v>
      </c>
      <c r="O14" s="152"/>
    </row>
    <row r="15" spans="1:15" ht="12.75">
      <c r="A15" s="310" t="str">
        <f>IF(Bilgiler!K9&gt;0,A14," ")</f>
        <v> </v>
      </c>
      <c r="B15" s="311"/>
      <c r="C15" s="63" t="str">
        <f>IF(Bilgiler!K9&gt;0,Bilgiler!K9," ")</f>
        <v> </v>
      </c>
      <c r="D15" s="64" t="str">
        <f>IF(Bilgiler!L9&gt;0,Bilgiler!L9," ")</f>
        <v> </v>
      </c>
      <c r="E15" s="58" t="str">
        <f>IF(D15=" "," ",Bilgiler!K17)</f>
        <v> </v>
      </c>
      <c r="F15" s="59" t="str">
        <f>IF(E15=" "," ",B5)</f>
        <v> </v>
      </c>
      <c r="G15" s="60" t="str">
        <f>IF(C15=" "," ",E15*F15)</f>
        <v> </v>
      </c>
      <c r="H15" s="59" t="str">
        <f>IF(C15=" "," ",Bilgiler!K20)</f>
        <v> </v>
      </c>
      <c r="I15" s="60" t="str">
        <f>IF(C15=" "," ",G15*10)</f>
        <v> </v>
      </c>
      <c r="J15" s="61"/>
      <c r="K15" s="62"/>
      <c r="L15" s="60" t="str">
        <f t="shared" si="0"/>
        <v> </v>
      </c>
      <c r="N15" s="151" t="str">
        <f>IF(C15=" "," ",SUM(G15+H15+I15+K15))</f>
        <v> </v>
      </c>
      <c r="O15" s="151">
        <f>SUM(L11:L15)</f>
        <v>921.75</v>
      </c>
    </row>
    <row r="16" spans="1:15" ht="12.75">
      <c r="A16" s="77"/>
      <c r="B16" s="78"/>
      <c r="C16" s="63"/>
      <c r="D16" s="64"/>
      <c r="E16" s="63"/>
      <c r="F16" s="64"/>
      <c r="G16" s="63"/>
      <c r="H16" s="64"/>
      <c r="I16" s="63"/>
      <c r="J16" s="64"/>
      <c r="K16" s="63"/>
      <c r="L16" s="60" t="str">
        <f t="shared" si="0"/>
        <v> </v>
      </c>
      <c r="N16" s="151"/>
      <c r="O16" s="152"/>
    </row>
    <row r="17" spans="1:15" ht="12.75">
      <c r="A17" s="77" t="s">
        <v>33</v>
      </c>
      <c r="B17" s="79">
        <f>Bilgiler!K24</f>
        <v>43424</v>
      </c>
      <c r="C17" s="63"/>
      <c r="D17" s="64"/>
      <c r="E17" s="63"/>
      <c r="F17" s="64"/>
      <c r="G17" s="63"/>
      <c r="H17" s="64"/>
      <c r="I17" s="63"/>
      <c r="J17" s="64"/>
      <c r="K17" s="63"/>
      <c r="L17" s="60" t="str">
        <f t="shared" si="0"/>
        <v> </v>
      </c>
      <c r="N17" s="151"/>
      <c r="O17" s="152"/>
    </row>
    <row r="18" spans="1:15" ht="12.75">
      <c r="A18" s="77" t="s">
        <v>34</v>
      </c>
      <c r="B18" s="79">
        <f ca="1">TODAY()</f>
        <v>43424</v>
      </c>
      <c r="C18" s="63"/>
      <c r="D18" s="64"/>
      <c r="E18" s="63"/>
      <c r="F18" s="64"/>
      <c r="G18" s="63"/>
      <c r="H18" s="64"/>
      <c r="I18" s="63"/>
      <c r="J18" s="64"/>
      <c r="K18" s="63"/>
      <c r="L18" s="60" t="str">
        <f t="shared" si="0"/>
        <v> </v>
      </c>
      <c r="N18" s="151"/>
      <c r="O18" s="152"/>
    </row>
    <row r="19" spans="1:15" ht="12.75">
      <c r="A19" s="77" t="s">
        <v>35</v>
      </c>
      <c r="B19" s="80">
        <f>B18-B17</f>
        <v>0</v>
      </c>
      <c r="C19" s="63"/>
      <c r="D19" s="64"/>
      <c r="E19" s="63"/>
      <c r="F19" s="64"/>
      <c r="G19" s="63"/>
      <c r="H19" s="64"/>
      <c r="I19" s="63"/>
      <c r="J19" s="64"/>
      <c r="K19" s="63"/>
      <c r="L19" s="60" t="str">
        <f t="shared" si="0"/>
        <v> </v>
      </c>
      <c r="N19" s="151"/>
      <c r="O19" s="152"/>
    </row>
    <row r="20" spans="1:15" ht="12.75">
      <c r="A20" s="77" t="s">
        <v>36</v>
      </c>
      <c r="B20" s="78">
        <f>Bilgiler!S12</f>
        <v>0</v>
      </c>
      <c r="C20" s="63"/>
      <c r="D20" s="64"/>
      <c r="E20" s="63"/>
      <c r="F20" s="64"/>
      <c r="G20" s="63"/>
      <c r="H20" s="64"/>
      <c r="I20" s="63"/>
      <c r="J20" s="64"/>
      <c r="K20" s="63"/>
      <c r="L20" s="60" t="str">
        <f t="shared" si="0"/>
        <v> </v>
      </c>
      <c r="N20" s="151"/>
      <c r="O20" s="151"/>
    </row>
    <row r="21" spans="1:15" ht="12.75">
      <c r="A21" s="77" t="s">
        <v>37</v>
      </c>
      <c r="B21" s="78">
        <f>(B20/12)/30</f>
        <v>0</v>
      </c>
      <c r="C21" s="63"/>
      <c r="D21" s="64"/>
      <c r="E21" s="63"/>
      <c r="F21" s="64"/>
      <c r="G21" s="63"/>
      <c r="H21" s="64"/>
      <c r="I21" s="63"/>
      <c r="J21" s="64"/>
      <c r="K21" s="63"/>
      <c r="L21" s="60"/>
      <c r="N21" s="151"/>
      <c r="O21" s="152"/>
    </row>
    <row r="22" spans="1:15" ht="12.75">
      <c r="A22" s="77" t="s">
        <v>38</v>
      </c>
      <c r="B22" s="81">
        <f>O15</f>
        <v>921.75</v>
      </c>
      <c r="C22" s="63"/>
      <c r="D22" s="64"/>
      <c r="E22" s="63"/>
      <c r="F22" s="64"/>
      <c r="G22" s="63"/>
      <c r="H22" s="64"/>
      <c r="I22" s="63"/>
      <c r="J22" s="64"/>
      <c r="K22" s="63"/>
      <c r="L22" s="58"/>
      <c r="N22" s="152"/>
      <c r="O22" s="152"/>
    </row>
    <row r="23" spans="1:15" ht="12.75">
      <c r="A23" s="77" t="s">
        <v>39</v>
      </c>
      <c r="B23" s="81">
        <f>B19*B21*B22</f>
        <v>0</v>
      </c>
      <c r="C23" s="63"/>
      <c r="D23" s="64"/>
      <c r="E23" s="63"/>
      <c r="F23" s="64"/>
      <c r="G23" s="63"/>
      <c r="H23" s="64"/>
      <c r="I23" s="63"/>
      <c r="J23" s="64"/>
      <c r="K23" s="65" t="s">
        <v>160</v>
      </c>
      <c r="L23" s="62">
        <f>B23</f>
        <v>0</v>
      </c>
      <c r="N23" s="152"/>
      <c r="O23" s="152"/>
    </row>
    <row r="24" spans="1:15" ht="12.75">
      <c r="A24" s="77"/>
      <c r="B24" s="78"/>
      <c r="C24" s="63"/>
      <c r="D24" s="64"/>
      <c r="E24" s="63"/>
      <c r="F24" s="64"/>
      <c r="G24" s="63"/>
      <c r="H24" s="64"/>
      <c r="I24" s="63"/>
      <c r="J24" s="64"/>
      <c r="K24" s="63"/>
      <c r="L24" s="63"/>
      <c r="N24" s="152"/>
      <c r="O24" s="152"/>
    </row>
    <row r="25" spans="1:15" ht="12.75">
      <c r="A25" s="77"/>
      <c r="B25" s="78"/>
      <c r="C25" s="63"/>
      <c r="D25" s="64"/>
      <c r="E25" s="63"/>
      <c r="F25" s="64"/>
      <c r="G25" s="63"/>
      <c r="H25" s="64"/>
      <c r="I25" s="63"/>
      <c r="J25" s="64"/>
      <c r="K25" s="63"/>
      <c r="L25" s="63"/>
      <c r="N25" s="152"/>
      <c r="O25" s="152"/>
    </row>
    <row r="26" spans="1:15" ht="12.75">
      <c r="A26" s="82"/>
      <c r="B26" s="83"/>
      <c r="C26" s="66"/>
      <c r="D26" s="64"/>
      <c r="E26" s="66"/>
      <c r="F26" s="67"/>
      <c r="G26" s="66"/>
      <c r="H26" s="64"/>
      <c r="I26" s="66"/>
      <c r="J26" s="64"/>
      <c r="K26" s="66"/>
      <c r="L26" s="66"/>
      <c r="N26" s="152"/>
      <c r="O26" s="152"/>
    </row>
    <row r="27" spans="1:15" ht="12.75">
      <c r="A27" s="332" t="s">
        <v>32</v>
      </c>
      <c r="B27" s="333"/>
      <c r="C27" s="334"/>
      <c r="D27" s="84"/>
      <c r="E27" s="68"/>
      <c r="F27" s="69" t="s">
        <v>20</v>
      </c>
      <c r="G27" s="70">
        <f>SUM(G11:G26)</f>
        <v>38.75</v>
      </c>
      <c r="H27" s="71">
        <f>SUM(H11:H26)</f>
        <v>15</v>
      </c>
      <c r="I27" s="72">
        <f>SUM(I11:I26)</f>
        <v>775</v>
      </c>
      <c r="J27" s="69" t="s">
        <v>20</v>
      </c>
      <c r="K27" s="73">
        <f>SUM(K11:K26)</f>
        <v>93</v>
      </c>
      <c r="L27" s="71">
        <f>SUM(L11:L26)</f>
        <v>921.75</v>
      </c>
      <c r="M27" s="150"/>
      <c r="N27" s="151">
        <f>B23+G27+H27+I27+K27</f>
        <v>921.75</v>
      </c>
      <c r="O27" s="152"/>
    </row>
    <row r="28" spans="14:15" ht="12.75">
      <c r="N28" s="152"/>
      <c r="O28" s="152"/>
    </row>
    <row r="29" spans="1:15" ht="12.75">
      <c r="A29" s="338" t="e">
        <f>CONCATENATE(Bilgiler!K21,"'dan ",Bilgiler!K22,"'ya atanan ",Bilgiler!E5," ve/ aile fertlerine ait yurtiçi sürekli görev yolluğu olarak tahakkuk eden ","   ("&amp;ParaCevir(L27)&amp;")"," 'u gösterir bildirimdir.")</f>
        <v>#NAME?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N29" s="152"/>
      <c r="O29" s="152"/>
    </row>
    <row r="30" spans="1:12" ht="12.75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</row>
    <row r="31" spans="11:12" ht="12.75">
      <c r="K31" s="336">
        <f ca="1">TODAY()</f>
        <v>43424</v>
      </c>
      <c r="L31" s="337"/>
    </row>
    <row r="32" spans="1:11" ht="12.75">
      <c r="A32" s="154"/>
      <c r="B32" s="155"/>
      <c r="C32" s="156"/>
      <c r="D32" s="156" t="s">
        <v>164</v>
      </c>
      <c r="E32" s="155"/>
      <c r="F32" s="339"/>
      <c r="G32" s="339"/>
      <c r="I32" s="340" t="s">
        <v>157</v>
      </c>
      <c r="J32" s="340"/>
      <c r="K32" s="153"/>
    </row>
    <row r="33" spans="1:12" ht="12.75">
      <c r="A33" s="157"/>
      <c r="B33" s="153"/>
      <c r="C33" s="158" t="s">
        <v>165</v>
      </c>
      <c r="D33" s="329">
        <f>Bilgiler!E15</f>
        <v>0</v>
      </c>
      <c r="E33" s="329"/>
      <c r="F33" s="329"/>
      <c r="G33" s="158"/>
      <c r="I33" s="329" t="s">
        <v>156</v>
      </c>
      <c r="J33" s="329"/>
      <c r="K33" s="329">
        <f>Bilgiler!E5</f>
        <v>0</v>
      </c>
      <c r="L33" s="329"/>
    </row>
    <row r="34" spans="1:12" ht="12.75">
      <c r="A34" s="157"/>
      <c r="B34" s="153"/>
      <c r="C34" s="159" t="s">
        <v>166</v>
      </c>
      <c r="D34" s="335" t="str">
        <f>Bilgiler!E16</f>
        <v>Okul Müdürü</v>
      </c>
      <c r="E34" s="335"/>
      <c r="F34" s="159"/>
      <c r="G34" s="159"/>
      <c r="I34" s="329" t="s">
        <v>158</v>
      </c>
      <c r="J34" s="329"/>
      <c r="K34" s="160"/>
      <c r="L34" s="161"/>
    </row>
    <row r="35" spans="2:6" ht="12.75">
      <c r="B35" s="158" t="s">
        <v>20</v>
      </c>
      <c r="C35" s="158" t="s">
        <v>158</v>
      </c>
      <c r="D35" s="161"/>
      <c r="E35" s="161"/>
      <c r="F35" s="161"/>
    </row>
    <row r="36" ht="12.75">
      <c r="A36" s="162" t="s">
        <v>155</v>
      </c>
    </row>
    <row r="37" ht="12.75">
      <c r="A37" s="162" t="s">
        <v>153</v>
      </c>
    </row>
    <row r="38" ht="12.75">
      <c r="A38" s="162" t="s">
        <v>154</v>
      </c>
    </row>
  </sheetData>
  <sheetProtection password="EDB5" sheet="1" objects="1" scenarios="1"/>
  <mergeCells count="33">
    <mergeCell ref="D33:F33"/>
    <mergeCell ref="I33:J33"/>
    <mergeCell ref="K33:L33"/>
    <mergeCell ref="D34:E34"/>
    <mergeCell ref="I34:J34"/>
    <mergeCell ref="A29:L30"/>
    <mergeCell ref="K31:L31"/>
    <mergeCell ref="F32:G32"/>
    <mergeCell ref="I32:J32"/>
    <mergeCell ref="A13:B13"/>
    <mergeCell ref="A14:B14"/>
    <mergeCell ref="A15:B15"/>
    <mergeCell ref="A27:C27"/>
    <mergeCell ref="A8:B8"/>
    <mergeCell ref="A9:B9"/>
    <mergeCell ref="A11:B11"/>
    <mergeCell ref="A12:B12"/>
    <mergeCell ref="G5:H5"/>
    <mergeCell ref="I5:J5"/>
    <mergeCell ref="K5:L5"/>
    <mergeCell ref="I6:K6"/>
    <mergeCell ref="L6:L9"/>
    <mergeCell ref="J7:K7"/>
    <mergeCell ref="C3:H3"/>
    <mergeCell ref="I3:J3"/>
    <mergeCell ref="K3:L3"/>
    <mergeCell ref="I4:J4"/>
    <mergeCell ref="K4:L4"/>
    <mergeCell ref="I1:J1"/>
    <mergeCell ref="K1:L1"/>
    <mergeCell ref="C2:H2"/>
    <mergeCell ref="I2:J2"/>
    <mergeCell ref="K2:L2"/>
  </mergeCells>
  <dataValidations count="1">
    <dataValidation allowBlank="1" showInputMessage="1" showErrorMessage="1" promptTitle="YURTİÇİ SÜREKLİ GÖREV YOLLUĞU" prompt="Bildirimi:&#10;Bu Sayfa YASAL FAİZLİ Hesaplamalar İçin Kullanılacaktır.&#10;==========&#10;Sayfa Yazdırılmaya Hazırdır.&#10;Bu sayfada düzenleme yapılamaz." sqref="C2:H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>
    <tabColor indexed="11"/>
  </sheetPr>
  <dimension ref="A1:AB74"/>
  <sheetViews>
    <sheetView zoomScalePageLayoutView="0" workbookViewId="0" topLeftCell="A1">
      <selection activeCell="B3" sqref="B3:W3"/>
    </sheetView>
  </sheetViews>
  <sheetFormatPr defaultColWidth="9.00390625" defaultRowHeight="12.75"/>
  <cols>
    <col min="1" max="1" width="0.875" style="94" customWidth="1"/>
    <col min="2" max="2" width="5.75390625" style="94" customWidth="1"/>
    <col min="3" max="6" width="3.125" style="94" customWidth="1"/>
    <col min="7" max="10" width="3.25390625" style="94" customWidth="1"/>
    <col min="11" max="11" width="1.75390625" style="94" customWidth="1"/>
    <col min="12" max="12" width="3.625" style="94" customWidth="1"/>
    <col min="13" max="16" width="3.25390625" style="94" customWidth="1"/>
    <col min="17" max="17" width="4.00390625" style="94" customWidth="1"/>
    <col min="18" max="18" width="3.25390625" style="94" customWidth="1"/>
    <col min="19" max="19" width="3.75390625" style="94" customWidth="1"/>
    <col min="20" max="20" width="6.75390625" style="94" customWidth="1"/>
    <col min="21" max="21" width="3.75390625" style="94" customWidth="1"/>
    <col min="22" max="22" width="6.75390625" style="94" customWidth="1"/>
    <col min="23" max="23" width="18.75390625" style="94" customWidth="1"/>
    <col min="24" max="24" width="0.875" style="94" customWidth="1"/>
    <col min="25" max="25" width="1.00390625" style="94" customWidth="1"/>
    <col min="26" max="26" width="9.25390625" style="94" customWidth="1"/>
    <col min="27" max="28" width="7.75390625" style="94" customWidth="1"/>
    <col min="29" max="29" width="5.75390625" style="94" customWidth="1"/>
    <col min="30" max="16384" width="9.125" style="94" customWidth="1"/>
  </cols>
  <sheetData>
    <row r="1" spans="1:25" ht="9" customHeight="1" thickBot="1">
      <c r="A1" s="163"/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Q1" s="166"/>
      <c r="R1" s="166"/>
      <c r="S1" s="166"/>
      <c r="T1" s="165"/>
      <c r="U1" s="165"/>
      <c r="V1" s="165"/>
      <c r="W1" s="165"/>
      <c r="X1" s="165"/>
      <c r="Y1" s="167"/>
    </row>
    <row r="2" spans="1:25" ht="3.75" customHeight="1">
      <c r="A2" s="168"/>
      <c r="B2" s="169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71"/>
      <c r="R2" s="171"/>
      <c r="S2" s="171"/>
      <c r="T2" s="170"/>
      <c r="U2" s="170"/>
      <c r="V2" s="170"/>
      <c r="W2" s="170"/>
      <c r="X2" s="172"/>
      <c r="Y2" s="173"/>
    </row>
    <row r="3" spans="1:25" ht="18" customHeight="1">
      <c r="A3" s="174"/>
      <c r="B3" s="346" t="s">
        <v>40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175"/>
      <c r="Y3" s="173"/>
    </row>
    <row r="4" spans="1:25" ht="3.75" customHeight="1">
      <c r="A4" s="174"/>
      <c r="B4" s="176"/>
      <c r="C4" s="176"/>
      <c r="D4" s="176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5"/>
      <c r="Y4" s="173"/>
    </row>
    <row r="5" spans="1:25" ht="12" customHeight="1">
      <c r="A5" s="174"/>
      <c r="B5" s="347" t="s">
        <v>41</v>
      </c>
      <c r="C5" s="348"/>
      <c r="D5" s="348"/>
      <c r="E5" s="349"/>
      <c r="F5" s="350" t="str">
        <f>Bilgiler!E21</f>
        <v>03108</v>
      </c>
      <c r="G5" s="351"/>
      <c r="H5" s="351"/>
      <c r="I5" s="351"/>
      <c r="J5" s="351"/>
      <c r="K5" s="351"/>
      <c r="L5" s="351"/>
      <c r="M5" s="352"/>
      <c r="N5" s="85"/>
      <c r="O5" s="85"/>
      <c r="P5" s="85"/>
      <c r="Q5" s="85"/>
      <c r="R5" s="85"/>
      <c r="S5" s="86"/>
      <c r="T5" s="87"/>
      <c r="U5" s="87"/>
      <c r="V5" s="87"/>
      <c r="W5" s="85"/>
      <c r="X5" s="175"/>
      <c r="Y5" s="173"/>
    </row>
    <row r="6" spans="1:25" ht="12" customHeight="1">
      <c r="A6" s="174"/>
      <c r="B6" s="341" t="s">
        <v>42</v>
      </c>
      <c r="C6" s="342"/>
      <c r="D6" s="342"/>
      <c r="E6" s="345"/>
      <c r="F6" s="353" t="str">
        <f>Bilgiler!E22</f>
        <v>AKŞEHİR MALMÜDÜRLÜĞÜ</v>
      </c>
      <c r="G6" s="351"/>
      <c r="H6" s="351"/>
      <c r="I6" s="351"/>
      <c r="J6" s="351"/>
      <c r="K6" s="351"/>
      <c r="L6" s="351"/>
      <c r="M6" s="352"/>
      <c r="N6" s="344" t="s">
        <v>43</v>
      </c>
      <c r="O6" s="344"/>
      <c r="P6" s="354">
        <f>Bilgiler!K25</f>
        <v>2018</v>
      </c>
      <c r="Q6" s="354"/>
      <c r="R6" s="354"/>
      <c r="S6" s="355" t="s">
        <v>44</v>
      </c>
      <c r="T6" s="347" t="s">
        <v>0</v>
      </c>
      <c r="U6" s="348"/>
      <c r="V6" s="349"/>
      <c r="W6" s="88">
        <f>Bilgiler!E5</f>
        <v>0</v>
      </c>
      <c r="X6" s="175"/>
      <c r="Y6" s="173"/>
    </row>
    <row r="7" spans="1:26" ht="12" customHeight="1">
      <c r="A7" s="174"/>
      <c r="B7" s="358" t="s">
        <v>45</v>
      </c>
      <c r="C7" s="359"/>
      <c r="D7" s="359"/>
      <c r="E7" s="360"/>
      <c r="F7" s="89">
        <v>1</v>
      </c>
      <c r="G7" s="89">
        <v>2</v>
      </c>
      <c r="H7" s="371" t="s">
        <v>46</v>
      </c>
      <c r="I7" s="372"/>
      <c r="J7" s="373" t="s">
        <v>47</v>
      </c>
      <c r="K7" s="374"/>
      <c r="L7" s="374"/>
      <c r="M7" s="375"/>
      <c r="N7" s="341" t="s">
        <v>48</v>
      </c>
      <c r="O7" s="342"/>
      <c r="P7" s="343" t="str">
        <f>CONCATENATE("… / ","… / ",Bilgiler!K25)</f>
        <v>… / … / 2018</v>
      </c>
      <c r="Q7" s="343"/>
      <c r="R7" s="343"/>
      <c r="S7" s="356"/>
      <c r="T7" s="344" t="s">
        <v>49</v>
      </c>
      <c r="U7" s="344"/>
      <c r="V7" s="344"/>
      <c r="W7" s="90">
        <f>Bilgiler!E8</f>
        <v>0</v>
      </c>
      <c r="X7" s="175"/>
      <c r="Y7" s="173"/>
      <c r="Z7" s="179"/>
    </row>
    <row r="8" spans="1:26" ht="12" customHeight="1">
      <c r="A8" s="174"/>
      <c r="B8" s="361"/>
      <c r="C8" s="362"/>
      <c r="D8" s="362"/>
      <c r="E8" s="363"/>
      <c r="F8" s="91">
        <f>Bilgiler!E23</f>
        <v>13</v>
      </c>
      <c r="G8" s="91">
        <f>Bilgiler!F23</f>
        <v>1</v>
      </c>
      <c r="H8" s="366">
        <f>Bilgiler!G23</f>
        <v>285</v>
      </c>
      <c r="I8" s="367"/>
      <c r="J8" s="376"/>
      <c r="K8" s="377"/>
      <c r="L8" s="377"/>
      <c r="M8" s="378"/>
      <c r="N8" s="368" t="s">
        <v>50</v>
      </c>
      <c r="O8" s="369"/>
      <c r="P8" s="370"/>
      <c r="Q8" s="370"/>
      <c r="R8" s="370"/>
      <c r="S8" s="356"/>
      <c r="T8" s="347" t="s">
        <v>51</v>
      </c>
      <c r="U8" s="348"/>
      <c r="V8" s="349"/>
      <c r="W8" s="92" t="str">
        <f>Bilgiler!E10</f>
        <v>T.C. ZİRAAT BANKASI AKŞEHİR ŞB.</v>
      </c>
      <c r="X8" s="175"/>
      <c r="Y8" s="173"/>
      <c r="Z8" s="179"/>
    </row>
    <row r="9" spans="1:26" ht="12" customHeight="1">
      <c r="A9" s="174"/>
      <c r="B9" s="341" t="s">
        <v>52</v>
      </c>
      <c r="C9" s="342"/>
      <c r="D9" s="342"/>
      <c r="E9" s="345"/>
      <c r="F9" s="353" t="str">
        <f>Bilgiler!E24</f>
        <v>Milli Eğitim Bakanlığı</v>
      </c>
      <c r="G9" s="351"/>
      <c r="H9" s="351"/>
      <c r="I9" s="351"/>
      <c r="J9" s="351"/>
      <c r="K9" s="351"/>
      <c r="L9" s="351"/>
      <c r="M9" s="352"/>
      <c r="N9" s="364" t="s">
        <v>54</v>
      </c>
      <c r="O9" s="365"/>
      <c r="P9" s="365"/>
      <c r="Q9" s="365"/>
      <c r="R9" s="365"/>
      <c r="S9" s="356"/>
      <c r="T9" s="344" t="s">
        <v>55</v>
      </c>
      <c r="U9" s="344"/>
      <c r="V9" s="344"/>
      <c r="W9" s="93">
        <f>Bilgiler!E11</f>
        <v>0</v>
      </c>
      <c r="X9" s="175"/>
      <c r="Y9" s="173"/>
      <c r="Z9" s="180"/>
    </row>
    <row r="10" spans="1:26" ht="12" customHeight="1">
      <c r="A10" s="174"/>
      <c r="B10" s="341" t="s">
        <v>56</v>
      </c>
      <c r="C10" s="342"/>
      <c r="D10" s="342"/>
      <c r="E10" s="345"/>
      <c r="F10" s="398" t="str">
        <f>Bilgiler!E25</f>
        <v>AKŞEHİR İLÇE MİLLİ EĞİTİM MÜD.</v>
      </c>
      <c r="G10" s="399"/>
      <c r="H10" s="399"/>
      <c r="I10" s="399"/>
      <c r="J10" s="399"/>
      <c r="K10" s="399"/>
      <c r="L10" s="399"/>
      <c r="M10" s="400"/>
      <c r="N10" s="401" t="s">
        <v>57</v>
      </c>
      <c r="O10" s="402"/>
      <c r="P10" s="402"/>
      <c r="Q10" s="402"/>
      <c r="R10" s="402"/>
      <c r="S10" s="357"/>
      <c r="T10" s="344" t="s">
        <v>58</v>
      </c>
      <c r="U10" s="344"/>
      <c r="V10" s="344"/>
      <c r="W10" s="93" t="str">
        <f>Bilgiler!E9</f>
        <v>AKŞEHİR MALMÜDÜRLÜĞÜ</v>
      </c>
      <c r="X10" s="175"/>
      <c r="Y10" s="173"/>
      <c r="Z10" s="180"/>
    </row>
    <row r="11" spans="1:28" ht="10.5" customHeight="1">
      <c r="A11" s="174"/>
      <c r="X11" s="175"/>
      <c r="Y11" s="173"/>
      <c r="Z11" s="235"/>
      <c r="AA11" s="235"/>
      <c r="AB11" s="235"/>
    </row>
    <row r="12" spans="1:28" ht="13.5" customHeight="1">
      <c r="A12" s="174"/>
      <c r="B12" s="379" t="s">
        <v>59</v>
      </c>
      <c r="C12" s="382" t="s">
        <v>60</v>
      </c>
      <c r="D12" s="383"/>
      <c r="E12" s="383"/>
      <c r="F12" s="383"/>
      <c r="G12" s="386" t="s">
        <v>61</v>
      </c>
      <c r="H12" s="387"/>
      <c r="I12" s="387"/>
      <c r="J12" s="388"/>
      <c r="K12" s="392" t="s">
        <v>134</v>
      </c>
      <c r="L12" s="393"/>
      <c r="M12" s="386" t="s">
        <v>135</v>
      </c>
      <c r="N12" s="387"/>
      <c r="O12" s="387"/>
      <c r="P12" s="388"/>
      <c r="Q12" s="403" t="s">
        <v>62</v>
      </c>
      <c r="R12" s="404"/>
      <c r="S12" s="404"/>
      <c r="T12" s="404"/>
      <c r="U12" s="405"/>
      <c r="V12" s="382" t="s">
        <v>63</v>
      </c>
      <c r="W12" s="406"/>
      <c r="X12" s="175"/>
      <c r="Y12" s="173"/>
      <c r="Z12" s="236"/>
      <c r="AA12" s="235"/>
      <c r="AB12" s="235"/>
    </row>
    <row r="13" spans="1:28" ht="13.5" customHeight="1">
      <c r="A13" s="174"/>
      <c r="B13" s="380"/>
      <c r="C13" s="384"/>
      <c r="D13" s="385"/>
      <c r="E13" s="385"/>
      <c r="F13" s="385"/>
      <c r="G13" s="389"/>
      <c r="H13" s="390"/>
      <c r="I13" s="390"/>
      <c r="J13" s="391"/>
      <c r="K13" s="394"/>
      <c r="L13" s="395"/>
      <c r="M13" s="389" t="s">
        <v>136</v>
      </c>
      <c r="N13" s="390"/>
      <c r="O13" s="390"/>
      <c r="P13" s="391"/>
      <c r="Q13" s="382" t="s">
        <v>64</v>
      </c>
      <c r="R13" s="383"/>
      <c r="S13" s="406"/>
      <c r="T13" s="382" t="s">
        <v>65</v>
      </c>
      <c r="U13" s="406"/>
      <c r="V13" s="407"/>
      <c r="W13" s="408"/>
      <c r="X13" s="175"/>
      <c r="Y13" s="174"/>
      <c r="Z13" s="237"/>
      <c r="AA13" s="238"/>
      <c r="AB13" s="238"/>
    </row>
    <row r="14" spans="1:28" ht="11.25" customHeight="1">
      <c r="A14" s="174"/>
      <c r="B14" s="381"/>
      <c r="C14" s="95">
        <v>1</v>
      </c>
      <c r="D14" s="95">
        <v>2</v>
      </c>
      <c r="E14" s="95">
        <v>3</v>
      </c>
      <c r="F14" s="95">
        <v>4</v>
      </c>
      <c r="G14" s="96">
        <v>1</v>
      </c>
      <c r="H14" s="96">
        <v>2</v>
      </c>
      <c r="I14" s="96">
        <v>3</v>
      </c>
      <c r="J14" s="96">
        <v>4</v>
      </c>
      <c r="K14" s="396">
        <v>1</v>
      </c>
      <c r="L14" s="397"/>
      <c r="M14" s="96">
        <v>1</v>
      </c>
      <c r="N14" s="96">
        <v>2</v>
      </c>
      <c r="O14" s="96">
        <v>3</v>
      </c>
      <c r="P14" s="96">
        <v>4</v>
      </c>
      <c r="Q14" s="403" t="s">
        <v>66</v>
      </c>
      <c r="R14" s="405"/>
      <c r="S14" s="97" t="s">
        <v>67</v>
      </c>
      <c r="T14" s="97" t="s">
        <v>66</v>
      </c>
      <c r="U14" s="97" t="s">
        <v>67</v>
      </c>
      <c r="V14" s="384"/>
      <c r="W14" s="409"/>
      <c r="X14" s="175"/>
      <c r="Y14" s="174"/>
      <c r="Z14" s="184" t="s">
        <v>64</v>
      </c>
      <c r="AA14" s="184" t="s">
        <v>65</v>
      </c>
      <c r="AB14" s="235"/>
    </row>
    <row r="15" spans="1:28" ht="12" customHeight="1">
      <c r="A15" s="174"/>
      <c r="B15" s="185">
        <v>830</v>
      </c>
      <c r="C15" s="186">
        <v>13</v>
      </c>
      <c r="D15" s="186">
        <v>1</v>
      </c>
      <c r="E15" s="186">
        <v>31</v>
      </c>
      <c r="F15" s="186">
        <v>62</v>
      </c>
      <c r="G15" s="186">
        <v>9</v>
      </c>
      <c r="H15" s="186">
        <v>1</v>
      </c>
      <c r="I15" s="186">
        <v>2</v>
      </c>
      <c r="J15" s="186" t="s">
        <v>68</v>
      </c>
      <c r="K15" s="410" t="s">
        <v>69</v>
      </c>
      <c r="L15" s="410"/>
      <c r="M15" s="185" t="s">
        <v>70</v>
      </c>
      <c r="N15" s="186" t="s">
        <v>70</v>
      </c>
      <c r="O15" s="186" t="s">
        <v>137</v>
      </c>
      <c r="P15" s="185" t="s">
        <v>72</v>
      </c>
      <c r="Q15" s="411">
        <f>IF(Z15="","",INT(Z15))</f>
        <v>921</v>
      </c>
      <c r="R15" s="411"/>
      <c r="S15" s="188">
        <f>IF(Z15="","",(Z15-INT(Z15))*100)</f>
        <v>75</v>
      </c>
      <c r="T15" s="187"/>
      <c r="U15" s="189"/>
      <c r="V15" s="412" t="s">
        <v>138</v>
      </c>
      <c r="W15" s="413"/>
      <c r="X15" s="175"/>
      <c r="Y15" s="174"/>
      <c r="Z15" s="190">
        <f>'BİLDİRİM faizli'!L27</f>
        <v>921.75</v>
      </c>
      <c r="AA15" s="191"/>
      <c r="AB15" s="239"/>
    </row>
    <row r="16" spans="1:28" ht="12" customHeight="1">
      <c r="A16" s="174"/>
      <c r="B16" s="185">
        <v>800</v>
      </c>
      <c r="C16" s="185" t="s">
        <v>73</v>
      </c>
      <c r="D16" s="185" t="s">
        <v>73</v>
      </c>
      <c r="E16" s="185" t="s">
        <v>73</v>
      </c>
      <c r="F16" s="185" t="s">
        <v>73</v>
      </c>
      <c r="G16" s="185" t="s">
        <v>73</v>
      </c>
      <c r="H16" s="185" t="s">
        <v>73</v>
      </c>
      <c r="I16" s="185" t="s">
        <v>73</v>
      </c>
      <c r="J16" s="185" t="s">
        <v>73</v>
      </c>
      <c r="K16" s="414"/>
      <c r="L16" s="414"/>
      <c r="M16" s="185" t="s">
        <v>72</v>
      </c>
      <c r="N16" s="186" t="s">
        <v>139</v>
      </c>
      <c r="O16" s="186" t="s">
        <v>137</v>
      </c>
      <c r="P16" s="185" t="s">
        <v>72</v>
      </c>
      <c r="Q16" s="411"/>
      <c r="R16" s="411"/>
      <c r="S16" s="188"/>
      <c r="T16" s="187">
        <f>IF(AA16="","",INT(AA16))</f>
        <v>5</v>
      </c>
      <c r="U16" s="189">
        <f>IF(AA16="","",(AA16-INT(AA16))*100)</f>
        <v>53.00000000000003</v>
      </c>
      <c r="V16" s="412" t="s">
        <v>140</v>
      </c>
      <c r="W16" s="413"/>
      <c r="X16" s="175"/>
      <c r="Y16" s="174"/>
      <c r="Z16" s="193"/>
      <c r="AA16" s="191">
        <f>ROUND(Z15*0.006,2)</f>
        <v>5.53</v>
      </c>
      <c r="AB16" s="239"/>
    </row>
    <row r="17" spans="1:28" ht="12" customHeight="1">
      <c r="A17" s="174"/>
      <c r="B17" s="185">
        <v>103</v>
      </c>
      <c r="C17" s="185" t="s">
        <v>73</v>
      </c>
      <c r="D17" s="185" t="s">
        <v>73</v>
      </c>
      <c r="E17" s="185" t="s">
        <v>73</v>
      </c>
      <c r="F17" s="185" t="s">
        <v>73</v>
      </c>
      <c r="G17" s="185" t="s">
        <v>73</v>
      </c>
      <c r="H17" s="185" t="s">
        <v>73</v>
      </c>
      <c r="I17" s="185" t="s">
        <v>73</v>
      </c>
      <c r="J17" s="185" t="s">
        <v>73</v>
      </c>
      <c r="K17" s="414"/>
      <c r="L17" s="414"/>
      <c r="M17" s="185" t="s">
        <v>137</v>
      </c>
      <c r="N17" s="186" t="s">
        <v>68</v>
      </c>
      <c r="O17" s="186" t="s">
        <v>68</v>
      </c>
      <c r="P17" s="186" t="s">
        <v>68</v>
      </c>
      <c r="Q17" s="411"/>
      <c r="R17" s="411"/>
      <c r="S17" s="188"/>
      <c r="T17" s="187">
        <f>IF(AA17="","",INT(AA17))</f>
        <v>916</v>
      </c>
      <c r="U17" s="189">
        <f>IF(AA17="","",(AA17-INT(AA17))*100)</f>
        <v>22.00000000000273</v>
      </c>
      <c r="V17" s="412" t="s">
        <v>141</v>
      </c>
      <c r="W17" s="413"/>
      <c r="X17" s="175"/>
      <c r="Y17" s="174"/>
      <c r="Z17" s="190"/>
      <c r="AA17" s="191">
        <f>ROUND(Z15-AA16,2)</f>
        <v>916.22</v>
      </c>
      <c r="AB17" s="239"/>
    </row>
    <row r="18" spans="1:28" ht="12" customHeight="1">
      <c r="A18" s="174"/>
      <c r="B18" s="185">
        <v>630</v>
      </c>
      <c r="C18" s="186" t="s">
        <v>144</v>
      </c>
      <c r="D18" s="186" t="s">
        <v>69</v>
      </c>
      <c r="E18" s="186" t="s">
        <v>145</v>
      </c>
      <c r="F18" s="186" t="s">
        <v>146</v>
      </c>
      <c r="G18" s="186" t="s">
        <v>147</v>
      </c>
      <c r="H18" s="186" t="s">
        <v>69</v>
      </c>
      <c r="I18" s="186" t="s">
        <v>71</v>
      </c>
      <c r="J18" s="186" t="s">
        <v>68</v>
      </c>
      <c r="K18" s="414">
        <v>1</v>
      </c>
      <c r="L18" s="414"/>
      <c r="M18" s="186" t="s">
        <v>70</v>
      </c>
      <c r="N18" s="186" t="s">
        <v>70</v>
      </c>
      <c r="O18" s="186" t="s">
        <v>137</v>
      </c>
      <c r="P18" s="186" t="s">
        <v>72</v>
      </c>
      <c r="Q18" s="411">
        <f>IF(Z19="","",INT(Z19))</f>
        <v>921</v>
      </c>
      <c r="R18" s="411"/>
      <c r="S18" s="188">
        <f>IF(Z18="","",(Z18-INT(Z18))*100)</f>
        <v>75</v>
      </c>
      <c r="T18" s="187"/>
      <c r="U18" s="189"/>
      <c r="V18" s="412" t="s">
        <v>138</v>
      </c>
      <c r="W18" s="413"/>
      <c r="X18" s="175"/>
      <c r="Y18" s="174"/>
      <c r="Z18" s="191">
        <f>Z15</f>
        <v>921.75</v>
      </c>
      <c r="AA18" s="191">
        <f>Z15</f>
        <v>921.75</v>
      </c>
      <c r="AB18" s="235"/>
    </row>
    <row r="19" spans="1:28" ht="12" customHeight="1">
      <c r="A19" s="174"/>
      <c r="B19" s="185">
        <v>835</v>
      </c>
      <c r="C19" s="185" t="s">
        <v>73</v>
      </c>
      <c r="D19" s="185" t="s">
        <v>73</v>
      </c>
      <c r="E19" s="185" t="s">
        <v>73</v>
      </c>
      <c r="F19" s="185" t="s">
        <v>73</v>
      </c>
      <c r="G19" s="185" t="s">
        <v>73</v>
      </c>
      <c r="H19" s="185" t="s">
        <v>73</v>
      </c>
      <c r="I19" s="185" t="s">
        <v>73</v>
      </c>
      <c r="J19" s="185" t="s">
        <v>73</v>
      </c>
      <c r="K19" s="414"/>
      <c r="L19" s="414"/>
      <c r="M19" s="185" t="s">
        <v>73</v>
      </c>
      <c r="N19" s="185" t="s">
        <v>73</v>
      </c>
      <c r="O19" s="185" t="s">
        <v>73</v>
      </c>
      <c r="P19" s="185" t="s">
        <v>73</v>
      </c>
      <c r="Q19" s="411"/>
      <c r="R19" s="411"/>
      <c r="S19" s="188"/>
      <c r="T19" s="187">
        <f>IF(AA20="","",INT(AA20))</f>
        <v>921</v>
      </c>
      <c r="U19" s="189">
        <f>IF(AA20="","",(AA20-INT(AA20))*100)</f>
        <v>75</v>
      </c>
      <c r="V19" s="412" t="s">
        <v>142</v>
      </c>
      <c r="W19" s="413"/>
      <c r="X19" s="175"/>
      <c r="Y19" s="174"/>
      <c r="Z19" s="190">
        <f>Z15</f>
        <v>921.75</v>
      </c>
      <c r="AA19" s="191"/>
      <c r="AB19" s="239"/>
    </row>
    <row r="20" spans="1:28" ht="12" customHeight="1">
      <c r="A20" s="174"/>
      <c r="B20" s="185">
        <v>805</v>
      </c>
      <c r="C20" s="185" t="s">
        <v>73</v>
      </c>
      <c r="D20" s="185" t="s">
        <v>73</v>
      </c>
      <c r="E20" s="185" t="s">
        <v>73</v>
      </c>
      <c r="F20" s="185" t="s">
        <v>73</v>
      </c>
      <c r="G20" s="185" t="s">
        <v>73</v>
      </c>
      <c r="H20" s="185" t="s">
        <v>73</v>
      </c>
      <c r="I20" s="185" t="s">
        <v>73</v>
      </c>
      <c r="J20" s="185" t="s">
        <v>73</v>
      </c>
      <c r="K20" s="414"/>
      <c r="L20" s="414"/>
      <c r="M20" s="185"/>
      <c r="N20" s="185"/>
      <c r="O20" s="185"/>
      <c r="P20" s="185"/>
      <c r="Q20" s="411">
        <f>IF(Z21="","",INT(Z21))</f>
        <v>5</v>
      </c>
      <c r="R20" s="411"/>
      <c r="S20" s="188">
        <f>IF(Z21="","",(Z21-INT(Z21))*100)</f>
        <v>53.00000000000003</v>
      </c>
      <c r="T20" s="187"/>
      <c r="U20" s="189"/>
      <c r="V20" s="412" t="s">
        <v>143</v>
      </c>
      <c r="W20" s="413"/>
      <c r="X20" s="175"/>
      <c r="Y20" s="174"/>
      <c r="Z20" s="190"/>
      <c r="AA20" s="191">
        <f>Z15</f>
        <v>921.75</v>
      </c>
      <c r="AB20" s="239"/>
    </row>
    <row r="21" spans="1:28" ht="12" customHeight="1">
      <c r="A21" s="174"/>
      <c r="B21" s="185">
        <v>600</v>
      </c>
      <c r="C21" s="185" t="s">
        <v>73</v>
      </c>
      <c r="D21" s="185" t="s">
        <v>73</v>
      </c>
      <c r="E21" s="185" t="s">
        <v>73</v>
      </c>
      <c r="F21" s="185" t="s">
        <v>73</v>
      </c>
      <c r="G21" s="185" t="s">
        <v>73</v>
      </c>
      <c r="H21" s="185" t="s">
        <v>73</v>
      </c>
      <c r="I21" s="185" t="s">
        <v>73</v>
      </c>
      <c r="J21" s="185" t="s">
        <v>73</v>
      </c>
      <c r="K21" s="414"/>
      <c r="L21" s="414"/>
      <c r="M21" s="186" t="s">
        <v>72</v>
      </c>
      <c r="N21" s="186" t="s">
        <v>139</v>
      </c>
      <c r="O21" s="186" t="s">
        <v>137</v>
      </c>
      <c r="P21" s="186" t="s">
        <v>72</v>
      </c>
      <c r="Q21" s="411"/>
      <c r="R21" s="411"/>
      <c r="S21" s="188"/>
      <c r="T21" s="187">
        <f>IF(AA22="","",INT(AA22))</f>
        <v>5</v>
      </c>
      <c r="U21" s="189">
        <f>IF(AA22="","",(AA22-INT(AA22))*100)</f>
        <v>53.00000000000003</v>
      </c>
      <c r="V21" s="412" t="s">
        <v>140</v>
      </c>
      <c r="W21" s="413"/>
      <c r="X21" s="175"/>
      <c r="Y21" s="174"/>
      <c r="Z21" s="190">
        <f>AA16</f>
        <v>5.53</v>
      </c>
      <c r="AA21" s="191"/>
      <c r="AB21" s="239"/>
    </row>
    <row r="22" spans="1:28" ht="12" customHeight="1">
      <c r="A22" s="174"/>
      <c r="B22" s="185"/>
      <c r="C22" s="185"/>
      <c r="D22" s="185"/>
      <c r="E22" s="185"/>
      <c r="F22" s="185"/>
      <c r="G22" s="185"/>
      <c r="H22" s="185"/>
      <c r="I22" s="185"/>
      <c r="J22" s="185"/>
      <c r="K22" s="414"/>
      <c r="L22" s="414"/>
      <c r="M22" s="185"/>
      <c r="N22" s="185"/>
      <c r="O22" s="185"/>
      <c r="P22" s="185"/>
      <c r="Q22" s="411"/>
      <c r="R22" s="411"/>
      <c r="S22" s="188"/>
      <c r="T22" s="187"/>
      <c r="U22" s="189"/>
      <c r="V22" s="412"/>
      <c r="W22" s="413"/>
      <c r="X22" s="175"/>
      <c r="Y22" s="174"/>
      <c r="Z22" s="190"/>
      <c r="AA22" s="191">
        <f>AA16</f>
        <v>5.53</v>
      </c>
      <c r="AB22" s="239"/>
    </row>
    <row r="23" spans="1:28" ht="12" customHeight="1">
      <c r="A23" s="174"/>
      <c r="B23" s="194"/>
      <c r="C23" s="194"/>
      <c r="D23" s="194"/>
      <c r="E23" s="194"/>
      <c r="F23" s="194"/>
      <c r="G23" s="194"/>
      <c r="H23" s="194"/>
      <c r="I23" s="194"/>
      <c r="J23" s="194"/>
      <c r="K23" s="415"/>
      <c r="L23" s="416"/>
      <c r="M23" s="194"/>
      <c r="N23" s="194"/>
      <c r="O23" s="194"/>
      <c r="P23" s="194"/>
      <c r="Q23" s="417"/>
      <c r="R23" s="417"/>
      <c r="S23" s="196"/>
      <c r="T23" s="195"/>
      <c r="U23" s="197"/>
      <c r="V23" s="418"/>
      <c r="W23" s="419"/>
      <c r="X23" s="175"/>
      <c r="Y23" s="174"/>
      <c r="Z23" s="190"/>
      <c r="AA23" s="191"/>
      <c r="AB23" s="239"/>
    </row>
    <row r="24" spans="1:28" ht="12" customHeight="1">
      <c r="A24" s="174"/>
      <c r="B24" s="194"/>
      <c r="C24" s="194"/>
      <c r="D24" s="194"/>
      <c r="E24" s="194"/>
      <c r="F24" s="194"/>
      <c r="G24" s="194"/>
      <c r="H24" s="194"/>
      <c r="I24" s="194"/>
      <c r="J24" s="194"/>
      <c r="K24" s="415"/>
      <c r="L24" s="416"/>
      <c r="M24" s="194"/>
      <c r="N24" s="194"/>
      <c r="O24" s="194"/>
      <c r="P24" s="194"/>
      <c r="Q24" s="417"/>
      <c r="R24" s="417"/>
      <c r="S24" s="196"/>
      <c r="T24" s="195"/>
      <c r="U24" s="197"/>
      <c r="V24" s="418"/>
      <c r="W24" s="419"/>
      <c r="X24" s="175"/>
      <c r="Y24" s="174"/>
      <c r="Z24" s="190">
        <f>SUM(Z18:Z23)</f>
        <v>1849.03</v>
      </c>
      <c r="AA24" s="191">
        <f>SUM(AA18:AA23)</f>
        <v>1849.03</v>
      </c>
      <c r="AB24" s="239"/>
    </row>
    <row r="25" spans="1:28" ht="12" customHeight="1">
      <c r="A25" s="174"/>
      <c r="B25" s="194"/>
      <c r="C25" s="194"/>
      <c r="D25" s="194"/>
      <c r="E25" s="194"/>
      <c r="F25" s="194"/>
      <c r="G25" s="194"/>
      <c r="H25" s="194"/>
      <c r="I25" s="194"/>
      <c r="J25" s="194"/>
      <c r="K25" s="415"/>
      <c r="L25" s="416"/>
      <c r="M25" s="194"/>
      <c r="N25" s="194"/>
      <c r="O25" s="194"/>
      <c r="P25" s="194"/>
      <c r="Q25" s="417"/>
      <c r="R25" s="417"/>
      <c r="S25" s="196"/>
      <c r="T25" s="195"/>
      <c r="U25" s="197"/>
      <c r="V25" s="418"/>
      <c r="W25" s="419"/>
      <c r="X25" s="175"/>
      <c r="Y25" s="174"/>
      <c r="Z25" s="190">
        <f>Z15</f>
        <v>921.75</v>
      </c>
      <c r="AA25" s="191">
        <f>Z15</f>
        <v>921.75</v>
      </c>
      <c r="AB25" s="239"/>
    </row>
    <row r="26" spans="1:28" ht="12" customHeight="1">
      <c r="A26" s="174"/>
      <c r="B26" s="194"/>
      <c r="C26" s="194"/>
      <c r="D26" s="194"/>
      <c r="E26" s="194"/>
      <c r="F26" s="194"/>
      <c r="G26" s="194"/>
      <c r="H26" s="194"/>
      <c r="I26" s="194"/>
      <c r="J26" s="194"/>
      <c r="K26" s="415"/>
      <c r="L26" s="416"/>
      <c r="M26" s="194"/>
      <c r="N26" s="194"/>
      <c r="O26" s="194"/>
      <c r="P26" s="194"/>
      <c r="Q26" s="417"/>
      <c r="R26" s="417"/>
      <c r="S26" s="196"/>
      <c r="T26" s="195"/>
      <c r="U26" s="197"/>
      <c r="V26" s="418"/>
      <c r="W26" s="419"/>
      <c r="X26" s="175"/>
      <c r="Y26" s="174"/>
      <c r="Z26" s="240"/>
      <c r="AA26" s="240"/>
      <c r="AB26" s="235"/>
    </row>
    <row r="27" spans="1:28" ht="12" customHeight="1">
      <c r="A27" s="174"/>
      <c r="B27" s="194"/>
      <c r="C27" s="194"/>
      <c r="D27" s="194"/>
      <c r="E27" s="194"/>
      <c r="F27" s="194"/>
      <c r="G27" s="194"/>
      <c r="H27" s="194"/>
      <c r="I27" s="194"/>
      <c r="J27" s="194"/>
      <c r="K27" s="415"/>
      <c r="L27" s="416"/>
      <c r="M27" s="194"/>
      <c r="N27" s="194"/>
      <c r="O27" s="194"/>
      <c r="P27" s="194"/>
      <c r="Q27" s="417"/>
      <c r="R27" s="417"/>
      <c r="S27" s="196"/>
      <c r="T27" s="195"/>
      <c r="U27" s="197"/>
      <c r="V27" s="418"/>
      <c r="W27" s="419"/>
      <c r="X27" s="175"/>
      <c r="Y27" s="174"/>
      <c r="Z27" s="240"/>
      <c r="AA27" s="240"/>
      <c r="AB27" s="235"/>
    </row>
    <row r="28" spans="1:25" ht="12" customHeight="1">
      <c r="A28" s="174"/>
      <c r="B28" s="198"/>
      <c r="C28" s="199"/>
      <c r="D28" s="199"/>
      <c r="E28" s="199"/>
      <c r="F28" s="199"/>
      <c r="G28" s="199"/>
      <c r="H28" s="199"/>
      <c r="I28" s="199"/>
      <c r="J28" s="199"/>
      <c r="K28" s="420"/>
      <c r="L28" s="421"/>
      <c r="M28" s="200"/>
      <c r="N28" s="200"/>
      <c r="O28" s="200"/>
      <c r="P28" s="200"/>
      <c r="Q28" s="422"/>
      <c r="R28" s="422"/>
      <c r="S28" s="202"/>
      <c r="T28" s="201"/>
      <c r="U28" s="203"/>
      <c r="V28" s="418"/>
      <c r="W28" s="419"/>
      <c r="X28" s="175"/>
      <c r="Y28" s="174"/>
    </row>
    <row r="29" spans="1:25" ht="12" customHeight="1">
      <c r="A29" s="174"/>
      <c r="B29" s="198"/>
      <c r="C29" s="199"/>
      <c r="D29" s="199"/>
      <c r="E29" s="199"/>
      <c r="F29" s="199"/>
      <c r="G29" s="199"/>
      <c r="H29" s="199"/>
      <c r="I29" s="199"/>
      <c r="J29" s="199"/>
      <c r="K29" s="420"/>
      <c r="L29" s="421"/>
      <c r="M29" s="200"/>
      <c r="N29" s="200"/>
      <c r="O29" s="200"/>
      <c r="P29" s="200"/>
      <c r="Q29" s="423"/>
      <c r="R29" s="424"/>
      <c r="S29" s="204"/>
      <c r="T29" s="205"/>
      <c r="U29" s="206"/>
      <c r="V29" s="425"/>
      <c r="W29" s="426"/>
      <c r="X29" s="175"/>
      <c r="Y29" s="174"/>
    </row>
    <row r="30" spans="1:25" ht="12" customHeight="1">
      <c r="A30" s="174"/>
      <c r="B30" s="198"/>
      <c r="C30" s="199"/>
      <c r="D30" s="199"/>
      <c r="E30" s="199"/>
      <c r="F30" s="199"/>
      <c r="G30" s="199"/>
      <c r="H30" s="199"/>
      <c r="I30" s="199"/>
      <c r="J30" s="199"/>
      <c r="K30" s="420"/>
      <c r="L30" s="421"/>
      <c r="M30" s="200"/>
      <c r="N30" s="200"/>
      <c r="O30" s="200"/>
      <c r="P30" s="200"/>
      <c r="Q30" s="427"/>
      <c r="R30" s="428"/>
      <c r="S30" s="207"/>
      <c r="T30" s="201"/>
      <c r="U30" s="203"/>
      <c r="V30" s="425"/>
      <c r="W30" s="426"/>
      <c r="X30" s="175"/>
      <c r="Y30" s="174"/>
    </row>
    <row r="31" spans="1:25" ht="12" customHeight="1">
      <c r="A31" s="174"/>
      <c r="B31" s="198"/>
      <c r="C31" s="199"/>
      <c r="D31" s="199"/>
      <c r="E31" s="199"/>
      <c r="F31" s="199"/>
      <c r="G31" s="199"/>
      <c r="H31" s="199"/>
      <c r="I31" s="199"/>
      <c r="J31" s="199"/>
      <c r="K31" s="420"/>
      <c r="L31" s="421"/>
      <c r="M31" s="200"/>
      <c r="N31" s="200"/>
      <c r="O31" s="208"/>
      <c r="P31" s="200"/>
      <c r="Q31" s="422"/>
      <c r="R31" s="422"/>
      <c r="S31" s="202"/>
      <c r="T31" s="201"/>
      <c r="U31" s="203"/>
      <c r="V31" s="425"/>
      <c r="W31" s="426"/>
      <c r="X31" s="175"/>
      <c r="Y31" s="174"/>
    </row>
    <row r="32" spans="1:25" ht="12" customHeight="1">
      <c r="A32" s="174"/>
      <c r="B32" s="198"/>
      <c r="C32" s="199"/>
      <c r="D32" s="199"/>
      <c r="E32" s="199"/>
      <c r="F32" s="199"/>
      <c r="G32" s="199"/>
      <c r="H32" s="199"/>
      <c r="I32" s="199"/>
      <c r="J32" s="199"/>
      <c r="K32" s="420"/>
      <c r="L32" s="421"/>
      <c r="M32" s="200"/>
      <c r="N32" s="200"/>
      <c r="O32" s="200"/>
      <c r="P32" s="200"/>
      <c r="Q32" s="422"/>
      <c r="R32" s="422"/>
      <c r="S32" s="202"/>
      <c r="T32" s="201"/>
      <c r="U32" s="202"/>
      <c r="V32" s="429"/>
      <c r="W32" s="430"/>
      <c r="X32" s="175"/>
      <c r="Y32" s="174"/>
    </row>
    <row r="33" spans="1:25" ht="12" customHeight="1">
      <c r="A33" s="174"/>
      <c r="B33" s="198"/>
      <c r="C33" s="199"/>
      <c r="D33" s="199"/>
      <c r="E33" s="199"/>
      <c r="F33" s="199"/>
      <c r="G33" s="199"/>
      <c r="H33" s="199"/>
      <c r="I33" s="199"/>
      <c r="J33" s="209"/>
      <c r="K33" s="420"/>
      <c r="L33" s="421"/>
      <c r="M33" s="200"/>
      <c r="N33" s="200"/>
      <c r="O33" s="200"/>
      <c r="P33" s="200"/>
      <c r="Q33" s="431"/>
      <c r="R33" s="431"/>
      <c r="S33" s="210"/>
      <c r="T33" s="201"/>
      <c r="U33" s="202"/>
      <c r="V33" s="432"/>
      <c r="W33" s="432"/>
      <c r="X33" s="175"/>
      <c r="Y33" s="174"/>
    </row>
    <row r="34" spans="1:25" ht="12" customHeight="1">
      <c r="A34" s="174"/>
      <c r="B34" s="198"/>
      <c r="C34" s="199"/>
      <c r="D34" s="209"/>
      <c r="E34" s="199"/>
      <c r="F34" s="199"/>
      <c r="G34" s="199"/>
      <c r="H34" s="199"/>
      <c r="I34" s="199"/>
      <c r="J34" s="199"/>
      <c r="K34" s="420"/>
      <c r="L34" s="421"/>
      <c r="M34" s="200"/>
      <c r="N34" s="200"/>
      <c r="O34" s="200"/>
      <c r="P34" s="200"/>
      <c r="Q34" s="431"/>
      <c r="R34" s="431"/>
      <c r="S34" s="210"/>
      <c r="T34" s="201"/>
      <c r="U34" s="202"/>
      <c r="V34" s="432"/>
      <c r="W34" s="432"/>
      <c r="X34" s="175"/>
      <c r="Y34" s="174"/>
    </row>
    <row r="35" spans="1:25" ht="12" customHeight="1">
      <c r="A35" s="174"/>
      <c r="B35" s="198"/>
      <c r="C35" s="199"/>
      <c r="D35" s="199"/>
      <c r="E35" s="199"/>
      <c r="F35" s="199"/>
      <c r="G35" s="199"/>
      <c r="H35" s="199"/>
      <c r="I35" s="199"/>
      <c r="J35" s="199"/>
      <c r="K35" s="420"/>
      <c r="L35" s="421"/>
      <c r="M35" s="200"/>
      <c r="N35" s="200"/>
      <c r="O35" s="200"/>
      <c r="P35" s="200"/>
      <c r="Q35" s="422"/>
      <c r="R35" s="422"/>
      <c r="S35" s="202"/>
      <c r="T35" s="201"/>
      <c r="U35" s="202"/>
      <c r="V35" s="432"/>
      <c r="W35" s="432"/>
      <c r="X35" s="175"/>
      <c r="Y35" s="174"/>
    </row>
    <row r="36" spans="1:25" ht="12" customHeight="1">
      <c r="A36" s="174"/>
      <c r="B36" s="198"/>
      <c r="C36" s="199"/>
      <c r="D36" s="199"/>
      <c r="E36" s="199"/>
      <c r="F36" s="199"/>
      <c r="G36" s="199"/>
      <c r="H36" s="199"/>
      <c r="I36" s="199"/>
      <c r="J36" s="199"/>
      <c r="K36" s="420"/>
      <c r="L36" s="421"/>
      <c r="M36" s="200"/>
      <c r="N36" s="200"/>
      <c r="O36" s="200"/>
      <c r="P36" s="200"/>
      <c r="Q36" s="422"/>
      <c r="R36" s="422"/>
      <c r="S36" s="202"/>
      <c r="T36" s="205"/>
      <c r="U36" s="210"/>
      <c r="V36" s="432"/>
      <c r="W36" s="432"/>
      <c r="X36" s="175"/>
      <c r="Y36" s="174"/>
    </row>
    <row r="37" spans="1:25" ht="12" customHeight="1">
      <c r="A37" s="174"/>
      <c r="B37" s="198"/>
      <c r="C37" s="199"/>
      <c r="D37" s="199"/>
      <c r="E37" s="199"/>
      <c r="F37" s="199"/>
      <c r="G37" s="199"/>
      <c r="H37" s="199"/>
      <c r="I37" s="199"/>
      <c r="J37" s="199"/>
      <c r="K37" s="420"/>
      <c r="L37" s="421"/>
      <c r="M37" s="200"/>
      <c r="N37" s="208"/>
      <c r="O37" s="200"/>
      <c r="P37" s="200"/>
      <c r="Q37" s="431"/>
      <c r="R37" s="431"/>
      <c r="S37" s="210"/>
      <c r="T37" s="201"/>
      <c r="U37" s="202"/>
      <c r="V37" s="432"/>
      <c r="W37" s="432"/>
      <c r="X37" s="175"/>
      <c r="Y37" s="174"/>
    </row>
    <row r="38" spans="1:25" ht="12" customHeight="1">
      <c r="A38" s="174"/>
      <c r="B38" s="198"/>
      <c r="C38" s="199"/>
      <c r="D38" s="199"/>
      <c r="E38" s="199"/>
      <c r="F38" s="199"/>
      <c r="G38" s="199"/>
      <c r="H38" s="199"/>
      <c r="I38" s="199"/>
      <c r="J38" s="199"/>
      <c r="K38" s="420"/>
      <c r="L38" s="421"/>
      <c r="M38" s="200"/>
      <c r="N38" s="200"/>
      <c r="O38" s="200"/>
      <c r="P38" s="200"/>
      <c r="Q38" s="431"/>
      <c r="R38" s="431"/>
      <c r="S38" s="210"/>
      <c r="T38" s="201"/>
      <c r="U38" s="202"/>
      <c r="V38" s="432"/>
      <c r="W38" s="432"/>
      <c r="X38" s="175"/>
      <c r="Y38" s="174"/>
    </row>
    <row r="39" spans="1:25" ht="12" customHeight="1">
      <c r="A39" s="174"/>
      <c r="B39" s="198"/>
      <c r="C39" s="199"/>
      <c r="D39" s="199"/>
      <c r="E39" s="199"/>
      <c r="F39" s="199"/>
      <c r="G39" s="199"/>
      <c r="H39" s="199"/>
      <c r="I39" s="199"/>
      <c r="J39" s="199"/>
      <c r="K39" s="420"/>
      <c r="L39" s="421"/>
      <c r="M39" s="200"/>
      <c r="N39" s="200"/>
      <c r="O39" s="200"/>
      <c r="P39" s="200"/>
      <c r="Q39" s="427"/>
      <c r="R39" s="428"/>
      <c r="S39" s="207"/>
      <c r="T39" s="201"/>
      <c r="U39" s="203"/>
      <c r="V39" s="429"/>
      <c r="W39" s="430"/>
      <c r="X39" s="175"/>
      <c r="Y39" s="174"/>
    </row>
    <row r="40" spans="1:25" ht="12" customHeight="1">
      <c r="A40" s="174"/>
      <c r="B40" s="198"/>
      <c r="C40" s="199"/>
      <c r="D40" s="199"/>
      <c r="E40" s="199"/>
      <c r="F40" s="199"/>
      <c r="G40" s="199"/>
      <c r="H40" s="199"/>
      <c r="I40" s="199"/>
      <c r="J40" s="199"/>
      <c r="K40" s="420"/>
      <c r="L40" s="421"/>
      <c r="M40" s="200"/>
      <c r="N40" s="200"/>
      <c r="O40" s="200"/>
      <c r="P40" s="200"/>
      <c r="Q40" s="422"/>
      <c r="R40" s="422"/>
      <c r="S40" s="202"/>
      <c r="T40" s="201"/>
      <c r="U40" s="202"/>
      <c r="V40" s="432"/>
      <c r="W40" s="432"/>
      <c r="X40" s="175"/>
      <c r="Y40" s="174"/>
    </row>
    <row r="41" spans="1:25" ht="12" customHeight="1">
      <c r="A41" s="174"/>
      <c r="B41" s="128"/>
      <c r="C41" s="199"/>
      <c r="D41" s="199"/>
      <c r="E41" s="199"/>
      <c r="F41" s="199"/>
      <c r="G41" s="199"/>
      <c r="H41" s="199"/>
      <c r="I41" s="199"/>
      <c r="J41" s="199"/>
      <c r="K41" s="420"/>
      <c r="L41" s="421"/>
      <c r="M41" s="200"/>
      <c r="N41" s="200"/>
      <c r="O41" s="200"/>
      <c r="P41" s="200"/>
      <c r="Q41" s="422"/>
      <c r="R41" s="422"/>
      <c r="S41" s="202"/>
      <c r="T41" s="201"/>
      <c r="U41" s="202"/>
      <c r="V41" s="432"/>
      <c r="W41" s="432"/>
      <c r="X41" s="175"/>
      <c r="Y41" s="174"/>
    </row>
    <row r="42" spans="1:25" ht="15" customHeight="1">
      <c r="A42" s="174"/>
      <c r="B42" s="99"/>
      <c r="C42" s="100"/>
      <c r="D42" s="100"/>
      <c r="E42" s="100"/>
      <c r="F42" s="100"/>
      <c r="G42" s="100"/>
      <c r="H42" s="100"/>
      <c r="I42" s="100"/>
      <c r="J42" s="433" t="s">
        <v>74</v>
      </c>
      <c r="K42" s="433"/>
      <c r="L42" s="433"/>
      <c r="M42" s="433"/>
      <c r="N42" s="433"/>
      <c r="O42" s="433"/>
      <c r="P42" s="101"/>
      <c r="Q42" s="434">
        <f>IF(Z24="","",INT(Z24))</f>
        <v>1849</v>
      </c>
      <c r="R42" s="434"/>
      <c r="S42" s="103">
        <f>IF(Z24="","",(Z24-INT(Z24))*100)</f>
        <v>2.9999999999972715</v>
      </c>
      <c r="T42" s="102">
        <f>IF(AA24="","",INT(AA24))</f>
        <v>1849</v>
      </c>
      <c r="U42" s="104">
        <f>IF(AA24="","",(AA24-INT(AA24))*100)</f>
        <v>2.9999999999972715</v>
      </c>
      <c r="V42" s="435" t="s">
        <v>20</v>
      </c>
      <c r="W42" s="436"/>
      <c r="X42" s="175"/>
      <c r="Y42" s="174"/>
    </row>
    <row r="43" spans="1:25" ht="15" customHeight="1">
      <c r="A43" s="174"/>
      <c r="B43" s="445" t="s">
        <v>75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105"/>
      <c r="Q43" s="447">
        <f>IF(Z25="","",INT(Z25))</f>
        <v>921</v>
      </c>
      <c r="R43" s="448"/>
      <c r="S43" s="103">
        <f>IF(Z25="","",(Z15-INT(Z25))*100)</f>
        <v>75</v>
      </c>
      <c r="T43" s="106">
        <f>IF(AA25="","",INT(AA25))</f>
        <v>921</v>
      </c>
      <c r="U43" s="104">
        <f>IF(AA25="","",(AA25-INT(AA25))*100)</f>
        <v>75</v>
      </c>
      <c r="V43" s="449" t="s">
        <v>20</v>
      </c>
      <c r="W43" s="450"/>
      <c r="X43" s="175"/>
      <c r="Y43" s="174"/>
    </row>
    <row r="44" spans="1:25" ht="7.5" customHeight="1">
      <c r="A44" s="174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121"/>
      <c r="U44" s="121"/>
      <c r="V44" s="121"/>
      <c r="W44" s="121"/>
      <c r="X44" s="175"/>
      <c r="Y44" s="174"/>
    </row>
    <row r="45" spans="1:25" ht="12" customHeight="1">
      <c r="A45" s="174"/>
      <c r="B45" s="451" t="e">
        <f>"Yukarıda yazılı # "&amp;ParaCevir(F50+I50/100)&amp;"#  Bütçe Gideri tahakkuk ettirilmiştir. Ödenmesi / Mahsubu gerekir."</f>
        <v>#NAME?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175"/>
      <c r="Y45" s="174"/>
    </row>
    <row r="46" spans="1:25" ht="7.5" customHeight="1">
      <c r="A46" s="174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107"/>
      <c r="M46" s="108"/>
      <c r="N46" s="108"/>
      <c r="O46" s="108"/>
      <c r="P46" s="108"/>
      <c r="Q46" s="108"/>
      <c r="R46" s="108"/>
      <c r="S46" s="108"/>
      <c r="T46" s="108"/>
      <c r="U46" s="108"/>
      <c r="V46" s="455"/>
      <c r="W46" s="455"/>
      <c r="X46" s="175"/>
      <c r="Y46" s="174"/>
    </row>
    <row r="47" spans="1:25" ht="12" customHeight="1">
      <c r="A47" s="174"/>
      <c r="B47" s="456" t="s">
        <v>76</v>
      </c>
      <c r="C47" s="457"/>
      <c r="D47" s="457"/>
      <c r="E47" s="458"/>
      <c r="F47" s="465" t="s">
        <v>77</v>
      </c>
      <c r="G47" s="466"/>
      <c r="H47" s="466"/>
      <c r="I47" s="467"/>
      <c r="J47" s="373" t="s">
        <v>78</v>
      </c>
      <c r="K47" s="374"/>
      <c r="L47" s="374"/>
      <c r="M47" s="375"/>
      <c r="N47" s="373" t="s">
        <v>79</v>
      </c>
      <c r="O47" s="374"/>
      <c r="P47" s="374"/>
      <c r="Q47" s="374"/>
      <c r="R47" s="354" t="s">
        <v>80</v>
      </c>
      <c r="S47" s="354"/>
      <c r="T47" s="354"/>
      <c r="U47" s="354"/>
      <c r="V47" s="443" t="str">
        <f>P7</f>
        <v>… / … / 2018</v>
      </c>
      <c r="W47" s="443"/>
      <c r="X47" s="175"/>
      <c r="Y47" s="174"/>
    </row>
    <row r="48" spans="1:25" ht="12" customHeight="1">
      <c r="A48" s="174"/>
      <c r="B48" s="459"/>
      <c r="C48" s="460"/>
      <c r="D48" s="460"/>
      <c r="E48" s="461"/>
      <c r="F48" s="440" t="s">
        <v>81</v>
      </c>
      <c r="G48" s="441"/>
      <c r="H48" s="441"/>
      <c r="I48" s="442"/>
      <c r="J48" s="376"/>
      <c r="K48" s="377"/>
      <c r="L48" s="377"/>
      <c r="M48" s="378"/>
      <c r="N48" s="376"/>
      <c r="O48" s="377"/>
      <c r="P48" s="377"/>
      <c r="Q48" s="377"/>
      <c r="R48" s="354"/>
      <c r="S48" s="354"/>
      <c r="T48" s="354"/>
      <c r="U48" s="354"/>
      <c r="V48" s="443" t="s">
        <v>82</v>
      </c>
      <c r="W48" s="444"/>
      <c r="X48" s="175"/>
      <c r="Y48" s="174"/>
    </row>
    <row r="49" spans="1:25" ht="12" customHeight="1">
      <c r="A49" s="174"/>
      <c r="B49" s="462"/>
      <c r="C49" s="463"/>
      <c r="D49" s="463"/>
      <c r="E49" s="464"/>
      <c r="F49" s="437" t="s">
        <v>66</v>
      </c>
      <c r="G49" s="438"/>
      <c r="H49" s="439"/>
      <c r="I49" s="109" t="s">
        <v>67</v>
      </c>
      <c r="J49" s="437" t="s">
        <v>66</v>
      </c>
      <c r="K49" s="438"/>
      <c r="L49" s="439"/>
      <c r="M49" s="110" t="s">
        <v>67</v>
      </c>
      <c r="N49" s="437" t="s">
        <v>66</v>
      </c>
      <c r="O49" s="438"/>
      <c r="P49" s="438"/>
      <c r="Q49" s="109" t="s">
        <v>67</v>
      </c>
      <c r="R49" s="354"/>
      <c r="S49" s="354"/>
      <c r="T49" s="354"/>
      <c r="U49" s="354"/>
      <c r="V49" s="452">
        <f>Bilgiler!E15</f>
        <v>0</v>
      </c>
      <c r="W49" s="453"/>
      <c r="X49" s="175"/>
      <c r="Y49" s="174"/>
    </row>
    <row r="50" spans="1:25" ht="10.5" customHeight="1">
      <c r="A50" s="174"/>
      <c r="B50" s="481"/>
      <c r="C50" s="482"/>
      <c r="D50" s="482"/>
      <c r="E50" s="483"/>
      <c r="F50" s="475">
        <f>IF(Z15="","",INT(Z15))</f>
        <v>921</v>
      </c>
      <c r="G50" s="476"/>
      <c r="H50" s="477"/>
      <c r="I50" s="495">
        <f>IF(Z15="","",(Z15-INT(Z15))*100)</f>
        <v>75</v>
      </c>
      <c r="J50" s="469">
        <f>IF(AA16="","",(INT(AA16)))</f>
        <v>5</v>
      </c>
      <c r="K50" s="470"/>
      <c r="L50" s="471"/>
      <c r="M50" s="495">
        <f>IF(AA16="","",(AA16-INT(AA16))*100)</f>
        <v>53.00000000000003</v>
      </c>
      <c r="N50" s="475">
        <f>IF(Z15="","",INT(AA17))</f>
        <v>916</v>
      </c>
      <c r="O50" s="476"/>
      <c r="P50" s="477"/>
      <c r="Q50" s="495">
        <f>IF(Z15="","",(AA17-INT(AA17))*100)</f>
        <v>22.00000000000273</v>
      </c>
      <c r="R50" s="468"/>
      <c r="S50" s="468"/>
      <c r="T50" s="468"/>
      <c r="U50" s="468"/>
      <c r="V50" s="499">
        <v>0</v>
      </c>
      <c r="W50" s="500"/>
      <c r="X50" s="175"/>
      <c r="Y50" s="174"/>
    </row>
    <row r="51" spans="1:25" ht="10.5" customHeight="1">
      <c r="A51" s="174"/>
      <c r="B51" s="484"/>
      <c r="C51" s="485"/>
      <c r="D51" s="485"/>
      <c r="E51" s="486"/>
      <c r="F51" s="478"/>
      <c r="G51" s="479"/>
      <c r="H51" s="480"/>
      <c r="I51" s="496"/>
      <c r="J51" s="472"/>
      <c r="K51" s="473"/>
      <c r="L51" s="474"/>
      <c r="M51" s="496"/>
      <c r="N51" s="478"/>
      <c r="O51" s="479"/>
      <c r="P51" s="480"/>
      <c r="Q51" s="496"/>
      <c r="R51" s="468"/>
      <c r="S51" s="468"/>
      <c r="T51" s="468"/>
      <c r="U51" s="468"/>
      <c r="V51" s="499"/>
      <c r="W51" s="500"/>
      <c r="X51" s="175"/>
      <c r="Y51" s="174"/>
    </row>
    <row r="52" spans="1:25" ht="15" customHeight="1">
      <c r="A52" s="174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7"/>
      <c r="W52" s="127"/>
      <c r="X52" s="175"/>
      <c r="Y52" s="174"/>
    </row>
    <row r="53" spans="1:25" ht="11.25" customHeight="1">
      <c r="A53" s="174"/>
      <c r="B53" s="492" t="s">
        <v>83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4"/>
      <c r="R53" s="371" t="s">
        <v>84</v>
      </c>
      <c r="S53" s="501"/>
      <c r="T53" s="501"/>
      <c r="U53" s="501"/>
      <c r="V53" s="501"/>
      <c r="W53" s="372"/>
      <c r="X53" s="175"/>
      <c r="Y53" s="174"/>
    </row>
    <row r="54" spans="1:25" ht="12" customHeight="1">
      <c r="A54" s="174"/>
      <c r="B54" s="489" t="s">
        <v>85</v>
      </c>
      <c r="C54" s="490"/>
      <c r="D54" s="490"/>
      <c r="E54" s="490"/>
      <c r="F54" s="491"/>
      <c r="G54" s="492" t="s">
        <v>86</v>
      </c>
      <c r="H54" s="493"/>
      <c r="I54" s="493"/>
      <c r="J54" s="493"/>
      <c r="K54" s="494"/>
      <c r="L54" s="492" t="s">
        <v>87</v>
      </c>
      <c r="M54" s="493"/>
      <c r="N54" s="493"/>
      <c r="O54" s="493"/>
      <c r="P54" s="493"/>
      <c r="Q54" s="494"/>
      <c r="R54" s="228">
        <v>1</v>
      </c>
      <c r="S54" s="229" t="s">
        <v>168</v>
      </c>
      <c r="T54" s="497" t="s">
        <v>169</v>
      </c>
      <c r="U54" s="497"/>
      <c r="V54" s="497"/>
      <c r="W54" s="498"/>
      <c r="X54" s="175"/>
      <c r="Y54" s="174"/>
    </row>
    <row r="55" spans="1:25" ht="11.25" customHeight="1">
      <c r="A55" s="174"/>
      <c r="B55" s="502"/>
      <c r="C55" s="503"/>
      <c r="D55" s="503"/>
      <c r="E55" s="503"/>
      <c r="F55" s="504"/>
      <c r="G55" s="502"/>
      <c r="H55" s="503"/>
      <c r="I55" s="503"/>
      <c r="J55" s="503"/>
      <c r="K55" s="504"/>
      <c r="L55" s="502"/>
      <c r="M55" s="503"/>
      <c r="N55" s="503"/>
      <c r="O55" s="503"/>
      <c r="P55" s="503"/>
      <c r="Q55" s="504"/>
      <c r="R55" s="230">
        <v>2</v>
      </c>
      <c r="S55" s="231" t="s">
        <v>88</v>
      </c>
      <c r="T55" s="505" t="s">
        <v>148</v>
      </c>
      <c r="U55" s="505"/>
      <c r="V55" s="505"/>
      <c r="W55" s="506"/>
      <c r="X55" s="175"/>
      <c r="Y55" s="174"/>
    </row>
    <row r="56" spans="1:25" ht="12" customHeight="1">
      <c r="A56" s="174"/>
      <c r="B56" s="449" t="s">
        <v>89</v>
      </c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450"/>
      <c r="R56" s="230">
        <v>1</v>
      </c>
      <c r="S56" s="232" t="s">
        <v>90</v>
      </c>
      <c r="T56" s="513" t="s">
        <v>149</v>
      </c>
      <c r="U56" s="513"/>
      <c r="V56" s="513"/>
      <c r="W56" s="514"/>
      <c r="X56" s="175"/>
      <c r="Y56" s="174"/>
    </row>
    <row r="57" spans="1:25" ht="12" customHeight="1">
      <c r="A57" s="174"/>
      <c r="B57" s="373" t="s">
        <v>91</v>
      </c>
      <c r="C57" s="374"/>
      <c r="D57" s="374"/>
      <c r="E57" s="374"/>
      <c r="F57" s="375"/>
      <c r="G57" s="373" t="s">
        <v>48</v>
      </c>
      <c r="H57" s="374"/>
      <c r="I57" s="375"/>
      <c r="J57" s="373" t="s">
        <v>50</v>
      </c>
      <c r="K57" s="374"/>
      <c r="L57" s="374"/>
      <c r="M57" s="375"/>
      <c r="N57" s="371" t="s">
        <v>28</v>
      </c>
      <c r="O57" s="501"/>
      <c r="P57" s="501"/>
      <c r="Q57" s="372"/>
      <c r="R57" s="230">
        <v>1</v>
      </c>
      <c r="S57" s="231" t="s">
        <v>92</v>
      </c>
      <c r="T57" s="507" t="s">
        <v>150</v>
      </c>
      <c r="U57" s="507"/>
      <c r="V57" s="507"/>
      <c r="W57" s="508"/>
      <c r="X57" s="175"/>
      <c r="Y57" s="174"/>
    </row>
    <row r="58" spans="1:25" ht="11.25" customHeight="1">
      <c r="A58" s="174"/>
      <c r="B58" s="376"/>
      <c r="C58" s="377"/>
      <c r="D58" s="377"/>
      <c r="E58" s="377"/>
      <c r="F58" s="378"/>
      <c r="G58" s="376"/>
      <c r="H58" s="377"/>
      <c r="I58" s="378"/>
      <c r="J58" s="376"/>
      <c r="K58" s="377"/>
      <c r="L58" s="377"/>
      <c r="M58" s="378"/>
      <c r="N58" s="371" t="s">
        <v>66</v>
      </c>
      <c r="O58" s="372"/>
      <c r="P58" s="371" t="s">
        <v>67</v>
      </c>
      <c r="Q58" s="372"/>
      <c r="R58" s="230">
        <v>1</v>
      </c>
      <c r="S58" s="231" t="s">
        <v>151</v>
      </c>
      <c r="T58" s="233"/>
      <c r="U58" s="233"/>
      <c r="V58" s="233"/>
      <c r="W58" s="234"/>
      <c r="X58" s="175"/>
      <c r="Y58" s="174"/>
    </row>
    <row r="59" spans="1:25" ht="12.75" customHeight="1">
      <c r="A59" s="174"/>
      <c r="B59" s="403"/>
      <c r="C59" s="404"/>
      <c r="D59" s="404"/>
      <c r="E59" s="404"/>
      <c r="F59" s="405"/>
      <c r="G59" s="403"/>
      <c r="H59" s="404"/>
      <c r="I59" s="405"/>
      <c r="J59" s="371"/>
      <c r="K59" s="501"/>
      <c r="L59" s="501"/>
      <c r="M59" s="372"/>
      <c r="N59" s="371"/>
      <c r="O59" s="372"/>
      <c r="P59" s="371"/>
      <c r="Q59" s="372"/>
      <c r="R59" s="37"/>
      <c r="S59" s="38"/>
      <c r="T59" s="39"/>
      <c r="U59" s="39"/>
      <c r="V59" s="39"/>
      <c r="W59" s="40"/>
      <c r="X59" s="175"/>
      <c r="Y59" s="174"/>
    </row>
    <row r="60" spans="1:25" ht="15" customHeight="1">
      <c r="A60" s="174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212"/>
      <c r="X60" s="175"/>
      <c r="Y60" s="174"/>
    </row>
    <row r="61" spans="1:25" ht="3" customHeight="1">
      <c r="A61" s="174"/>
      <c r="B61" s="124"/>
      <c r="C61" s="125"/>
      <c r="D61" s="125"/>
      <c r="E61" s="125"/>
      <c r="F61" s="125"/>
      <c r="G61" s="125"/>
      <c r="H61" s="125"/>
      <c r="I61" s="125"/>
      <c r="J61" s="126"/>
      <c r="K61" s="125"/>
      <c r="L61" s="125"/>
      <c r="M61" s="125"/>
      <c r="N61" s="125"/>
      <c r="O61" s="125"/>
      <c r="P61" s="125"/>
      <c r="Q61" s="125"/>
      <c r="R61" s="125"/>
      <c r="S61" s="125"/>
      <c r="T61" s="124"/>
      <c r="U61" s="125"/>
      <c r="V61" s="125"/>
      <c r="W61" s="126"/>
      <c r="X61" s="175"/>
      <c r="Y61" s="174"/>
    </row>
    <row r="62" spans="1:25" ht="12.75" customHeight="1">
      <c r="A62" s="174"/>
      <c r="B62" s="509" t="s">
        <v>93</v>
      </c>
      <c r="C62" s="510"/>
      <c r="D62" s="510"/>
      <c r="E62" s="510"/>
      <c r="F62" s="510"/>
      <c r="G62" s="510"/>
      <c r="H62" s="510"/>
      <c r="I62" s="510"/>
      <c r="J62" s="511"/>
      <c r="K62" s="510" t="s">
        <v>94</v>
      </c>
      <c r="L62" s="510"/>
      <c r="M62" s="510"/>
      <c r="N62" s="510"/>
      <c r="O62" s="510"/>
      <c r="P62" s="510"/>
      <c r="Q62" s="510"/>
      <c r="R62" s="510"/>
      <c r="S62" s="510"/>
      <c r="T62" s="509" t="s">
        <v>95</v>
      </c>
      <c r="U62" s="510"/>
      <c r="V62" s="510"/>
      <c r="W62" s="511"/>
      <c r="X62" s="175"/>
      <c r="Y62" s="174"/>
    </row>
    <row r="63" spans="1:25" ht="3" customHeight="1">
      <c r="A63" s="174"/>
      <c r="B63" s="452"/>
      <c r="C63" s="453"/>
      <c r="D63" s="453"/>
      <c r="E63" s="453"/>
      <c r="F63" s="453"/>
      <c r="G63" s="453"/>
      <c r="H63" s="453"/>
      <c r="I63" s="453"/>
      <c r="J63" s="515"/>
      <c r="K63" s="453"/>
      <c r="L63" s="453"/>
      <c r="M63" s="453"/>
      <c r="N63" s="453"/>
      <c r="O63" s="453"/>
      <c r="P63" s="453"/>
      <c r="Q63" s="453"/>
      <c r="R63" s="453"/>
      <c r="S63" s="453"/>
      <c r="T63" s="115"/>
      <c r="U63" s="116"/>
      <c r="V63" s="116"/>
      <c r="W63" s="213"/>
      <c r="X63" s="175"/>
      <c r="Y63" s="174"/>
    </row>
    <row r="64" spans="1:25" ht="11.25" customHeight="1">
      <c r="A64" s="174"/>
      <c r="B64" s="516" t="str">
        <f>CONCATENATE("… / ","… / ",Bilgiler!K25)</f>
        <v>… / … / 2018</v>
      </c>
      <c r="C64" s="517"/>
      <c r="D64" s="517"/>
      <c r="E64" s="517"/>
      <c r="F64" s="517"/>
      <c r="G64" s="517"/>
      <c r="H64" s="517"/>
      <c r="I64" s="517"/>
      <c r="J64" s="518"/>
      <c r="K64" s="517" t="str">
        <f>CONCATENATE("… / ","… / ",Bilgiler!K25)</f>
        <v>… / … / 2018</v>
      </c>
      <c r="L64" s="517"/>
      <c r="M64" s="517"/>
      <c r="N64" s="517"/>
      <c r="O64" s="517"/>
      <c r="P64" s="517"/>
      <c r="Q64" s="517"/>
      <c r="R64" s="517"/>
      <c r="S64" s="517"/>
      <c r="T64" s="519" t="str">
        <f>CONCATENATE("… / ","… / ",Bilgiler!K25)</f>
        <v>… / … / 2018</v>
      </c>
      <c r="U64" s="455"/>
      <c r="V64" s="455"/>
      <c r="W64" s="520"/>
      <c r="X64" s="175"/>
      <c r="Y64" s="174"/>
    </row>
    <row r="65" spans="1:25" ht="6" customHeight="1">
      <c r="A65" s="174"/>
      <c r="B65" s="516"/>
      <c r="C65" s="517"/>
      <c r="D65" s="517"/>
      <c r="E65" s="517"/>
      <c r="F65" s="517"/>
      <c r="G65" s="517"/>
      <c r="H65" s="517"/>
      <c r="I65" s="517"/>
      <c r="J65" s="518"/>
      <c r="K65" s="521"/>
      <c r="L65" s="521"/>
      <c r="M65" s="521"/>
      <c r="N65" s="521"/>
      <c r="O65" s="521"/>
      <c r="P65" s="521"/>
      <c r="Q65" s="521"/>
      <c r="R65" s="521"/>
      <c r="S65" s="521"/>
      <c r="T65" s="214"/>
      <c r="U65" s="120"/>
      <c r="V65" s="120"/>
      <c r="W65" s="215"/>
      <c r="X65" s="175"/>
      <c r="Y65" s="174"/>
    </row>
    <row r="66" spans="1:25" ht="12" customHeight="1">
      <c r="A66" s="174"/>
      <c r="B66" s="522"/>
      <c r="C66" s="523"/>
      <c r="D66" s="523"/>
      <c r="E66" s="523"/>
      <c r="F66" s="523"/>
      <c r="G66" s="523"/>
      <c r="H66" s="523"/>
      <c r="I66" s="523"/>
      <c r="J66" s="524"/>
      <c r="K66" s="523" t="str">
        <f>Bilgiler!B17</f>
        <v>Harcama Yetkilisi</v>
      </c>
      <c r="L66" s="523"/>
      <c r="M66" s="523"/>
      <c r="N66" s="523"/>
      <c r="O66" s="523"/>
      <c r="P66" s="523"/>
      <c r="Q66" s="523"/>
      <c r="R66" s="523"/>
      <c r="S66" s="523"/>
      <c r="T66" s="522" t="str">
        <f>Bilgiler!B19</f>
        <v>Muhasebe Yetkilisi</v>
      </c>
      <c r="U66" s="523"/>
      <c r="V66" s="523"/>
      <c r="W66" s="524"/>
      <c r="X66" s="175"/>
      <c r="Y66" s="174"/>
    </row>
    <row r="67" spans="1:25" ht="12.75" customHeight="1">
      <c r="A67" s="174"/>
      <c r="B67" s="527"/>
      <c r="C67" s="528"/>
      <c r="D67" s="528"/>
      <c r="E67" s="528"/>
      <c r="F67" s="528"/>
      <c r="G67" s="528"/>
      <c r="H67" s="528"/>
      <c r="I67" s="528"/>
      <c r="J67" s="529"/>
      <c r="K67" s="528">
        <f>Bilgiler!E17</f>
        <v>0</v>
      </c>
      <c r="L67" s="528"/>
      <c r="M67" s="528"/>
      <c r="N67" s="528"/>
      <c r="O67" s="528"/>
      <c r="P67" s="528"/>
      <c r="Q67" s="528"/>
      <c r="R67" s="528"/>
      <c r="S67" s="528"/>
      <c r="T67" s="527">
        <f>Bilgiler!E19</f>
        <v>0</v>
      </c>
      <c r="U67" s="528"/>
      <c r="V67" s="528"/>
      <c r="W67" s="529"/>
      <c r="X67" s="175"/>
      <c r="Y67" s="174"/>
    </row>
    <row r="68" spans="1:25" ht="12.75" customHeight="1">
      <c r="A68" s="174"/>
      <c r="B68" s="527"/>
      <c r="C68" s="528"/>
      <c r="D68" s="528"/>
      <c r="E68" s="528"/>
      <c r="F68" s="528"/>
      <c r="G68" s="528"/>
      <c r="H68" s="528"/>
      <c r="I68" s="528"/>
      <c r="J68" s="529"/>
      <c r="K68" s="528">
        <f>Bilgiler!E18</f>
        <v>0</v>
      </c>
      <c r="L68" s="528"/>
      <c r="M68" s="528"/>
      <c r="N68" s="528"/>
      <c r="O68" s="528"/>
      <c r="P68" s="528"/>
      <c r="Q68" s="528"/>
      <c r="R68" s="528"/>
      <c r="S68" s="528"/>
      <c r="T68" s="527">
        <f>Bilgiler!E20</f>
        <v>0</v>
      </c>
      <c r="U68" s="528"/>
      <c r="V68" s="528"/>
      <c r="W68" s="529"/>
      <c r="X68" s="175"/>
      <c r="Y68" s="174"/>
    </row>
    <row r="69" spans="1:25" ht="12.75" customHeight="1">
      <c r="A69" s="174"/>
      <c r="B69" s="216"/>
      <c r="C69" s="217"/>
      <c r="D69" s="217"/>
      <c r="E69" s="217"/>
      <c r="F69" s="217"/>
      <c r="G69" s="217"/>
      <c r="H69" s="217"/>
      <c r="I69" s="217"/>
      <c r="J69" s="218"/>
      <c r="K69" s="217"/>
      <c r="L69" s="217"/>
      <c r="M69" s="217"/>
      <c r="N69" s="217"/>
      <c r="O69" s="217"/>
      <c r="P69" s="217"/>
      <c r="Q69" s="217"/>
      <c r="R69" s="217"/>
      <c r="S69" s="217"/>
      <c r="T69" s="216"/>
      <c r="U69" s="217"/>
      <c r="V69" s="217"/>
      <c r="W69" s="123"/>
      <c r="X69" s="175"/>
      <c r="Y69" s="174"/>
    </row>
    <row r="70" spans="1:25" ht="6" customHeight="1">
      <c r="A70" s="174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22"/>
      <c r="X70" s="175"/>
      <c r="Y70" s="174"/>
    </row>
    <row r="71" spans="1:25" ht="11.25" customHeight="1">
      <c r="A71" s="174"/>
      <c r="B71" s="525" t="e">
        <f>"Yalnız # "&amp;ParaCevir(N50+Q50/100)&amp;"#  aldım."</f>
        <v>#NAME?</v>
      </c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117"/>
      <c r="V71" s="219"/>
      <c r="W71" s="220" t="s">
        <v>167</v>
      </c>
      <c r="X71" s="175"/>
      <c r="Y71" s="174"/>
    </row>
    <row r="72" spans="1:25" ht="6" customHeight="1">
      <c r="A72" s="174"/>
      <c r="B72" s="221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3"/>
      <c r="X72" s="175"/>
      <c r="Y72" s="174"/>
    </row>
    <row r="73" spans="1:25" ht="12.75" customHeight="1" thickBot="1">
      <c r="A73" s="224"/>
      <c r="B73" s="22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226"/>
      <c r="Y73" s="174"/>
    </row>
    <row r="74" spans="1:24" ht="11.25">
      <c r="A74" s="170"/>
      <c r="B74" s="227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</row>
  </sheetData>
  <sheetProtection password="EDB5" sheet="1" objects="1" scenarios="1"/>
  <mergeCells count="195">
    <mergeCell ref="B71:T71"/>
    <mergeCell ref="B67:J67"/>
    <mergeCell ref="K67:S67"/>
    <mergeCell ref="T67:W67"/>
    <mergeCell ref="B68:J68"/>
    <mergeCell ref="K68:S68"/>
    <mergeCell ref="T68:W68"/>
    <mergeCell ref="T64:W64"/>
    <mergeCell ref="B65:J65"/>
    <mergeCell ref="K65:S65"/>
    <mergeCell ref="B66:J66"/>
    <mergeCell ref="K66:S66"/>
    <mergeCell ref="T66:W66"/>
    <mergeCell ref="B63:J63"/>
    <mergeCell ref="K63:S63"/>
    <mergeCell ref="B64:J64"/>
    <mergeCell ref="K64:S64"/>
    <mergeCell ref="P59:Q59"/>
    <mergeCell ref="B62:J62"/>
    <mergeCell ref="K62:S62"/>
    <mergeCell ref="T62:W62"/>
    <mergeCell ref="B59:F59"/>
    <mergeCell ref="G59:I59"/>
    <mergeCell ref="J59:M59"/>
    <mergeCell ref="N59:O59"/>
    <mergeCell ref="B56:Q56"/>
    <mergeCell ref="T56:W56"/>
    <mergeCell ref="B57:F58"/>
    <mergeCell ref="G57:I58"/>
    <mergeCell ref="J57:M58"/>
    <mergeCell ref="N58:O58"/>
    <mergeCell ref="P58:Q58"/>
    <mergeCell ref="B55:F55"/>
    <mergeCell ref="G55:K55"/>
    <mergeCell ref="L55:Q55"/>
    <mergeCell ref="T55:W55"/>
    <mergeCell ref="N57:Q57"/>
    <mergeCell ref="T57:W57"/>
    <mergeCell ref="B54:F54"/>
    <mergeCell ref="G54:K54"/>
    <mergeCell ref="L54:Q54"/>
    <mergeCell ref="M50:M51"/>
    <mergeCell ref="T54:W54"/>
    <mergeCell ref="V50:W50"/>
    <mergeCell ref="V51:W51"/>
    <mergeCell ref="B53:Q53"/>
    <mergeCell ref="R53:W53"/>
    <mergeCell ref="Q50:Q51"/>
    <mergeCell ref="R50:U51"/>
    <mergeCell ref="J50:L51"/>
    <mergeCell ref="N50:P51"/>
    <mergeCell ref="B50:E51"/>
    <mergeCell ref="F50:H51"/>
    <mergeCell ref="I50:I51"/>
    <mergeCell ref="B43:O43"/>
    <mergeCell ref="Q43:R43"/>
    <mergeCell ref="V43:W43"/>
    <mergeCell ref="B45:W45"/>
    <mergeCell ref="N49:P49"/>
    <mergeCell ref="V49:W49"/>
    <mergeCell ref="B46:K46"/>
    <mergeCell ref="V46:W46"/>
    <mergeCell ref="B47:E49"/>
    <mergeCell ref="F47:I47"/>
    <mergeCell ref="F49:H49"/>
    <mergeCell ref="J49:L49"/>
    <mergeCell ref="F48:I48"/>
    <mergeCell ref="V48:W48"/>
    <mergeCell ref="R47:U49"/>
    <mergeCell ref="V47:W47"/>
    <mergeCell ref="J47:M48"/>
    <mergeCell ref="N47:Q48"/>
    <mergeCell ref="K41:L41"/>
    <mergeCell ref="Q41:R41"/>
    <mergeCell ref="V41:W41"/>
    <mergeCell ref="J42:O42"/>
    <mergeCell ref="Q42:R42"/>
    <mergeCell ref="V42:W42"/>
    <mergeCell ref="K39:L39"/>
    <mergeCell ref="Q39:R39"/>
    <mergeCell ref="V39:W39"/>
    <mergeCell ref="K40:L40"/>
    <mergeCell ref="Q40:R40"/>
    <mergeCell ref="V40:W40"/>
    <mergeCell ref="K37:L37"/>
    <mergeCell ref="Q37:R37"/>
    <mergeCell ref="V37:W37"/>
    <mergeCell ref="K38:L38"/>
    <mergeCell ref="Q38:R38"/>
    <mergeCell ref="V38:W38"/>
    <mergeCell ref="K35:L35"/>
    <mergeCell ref="Q35:R35"/>
    <mergeCell ref="V35:W35"/>
    <mergeCell ref="K36:L36"/>
    <mergeCell ref="Q36:R36"/>
    <mergeCell ref="V36:W36"/>
    <mergeCell ref="K33:L33"/>
    <mergeCell ref="Q33:R33"/>
    <mergeCell ref="V33:W33"/>
    <mergeCell ref="K34:L34"/>
    <mergeCell ref="Q34:R34"/>
    <mergeCell ref="V34:W34"/>
    <mergeCell ref="K31:L31"/>
    <mergeCell ref="Q31:R31"/>
    <mergeCell ref="V31:W31"/>
    <mergeCell ref="K32:L32"/>
    <mergeCell ref="Q32:R32"/>
    <mergeCell ref="V32:W32"/>
    <mergeCell ref="K29:L29"/>
    <mergeCell ref="Q29:R29"/>
    <mergeCell ref="V29:W29"/>
    <mergeCell ref="K30:L30"/>
    <mergeCell ref="Q30:R30"/>
    <mergeCell ref="V30:W30"/>
    <mergeCell ref="K27:L27"/>
    <mergeCell ref="Q27:R27"/>
    <mergeCell ref="V27:W27"/>
    <mergeCell ref="K28:L28"/>
    <mergeCell ref="Q28:R28"/>
    <mergeCell ref="V28:W28"/>
    <mergeCell ref="K25:L25"/>
    <mergeCell ref="Q25:R25"/>
    <mergeCell ref="V25:W25"/>
    <mergeCell ref="K26:L26"/>
    <mergeCell ref="Q26:R26"/>
    <mergeCell ref="V26:W26"/>
    <mergeCell ref="K23:L23"/>
    <mergeCell ref="Q23:R23"/>
    <mergeCell ref="V23:W23"/>
    <mergeCell ref="K24:L24"/>
    <mergeCell ref="Q24:R24"/>
    <mergeCell ref="V24:W24"/>
    <mergeCell ref="K21:L21"/>
    <mergeCell ref="Q21:R21"/>
    <mergeCell ref="V21:W21"/>
    <mergeCell ref="K22:L22"/>
    <mergeCell ref="Q22:R22"/>
    <mergeCell ref="V22:W22"/>
    <mergeCell ref="K19:L19"/>
    <mergeCell ref="Q19:R19"/>
    <mergeCell ref="V19:W19"/>
    <mergeCell ref="K20:L20"/>
    <mergeCell ref="Q20:R20"/>
    <mergeCell ref="V20:W20"/>
    <mergeCell ref="K17:L17"/>
    <mergeCell ref="Q17:R17"/>
    <mergeCell ref="V17:W17"/>
    <mergeCell ref="K18:L18"/>
    <mergeCell ref="Q18:R18"/>
    <mergeCell ref="V18:W18"/>
    <mergeCell ref="K15:L15"/>
    <mergeCell ref="Q15:R15"/>
    <mergeCell ref="V15:W15"/>
    <mergeCell ref="K16:L16"/>
    <mergeCell ref="Q16:R16"/>
    <mergeCell ref="V16:W16"/>
    <mergeCell ref="F10:M10"/>
    <mergeCell ref="M12:P12"/>
    <mergeCell ref="N10:R10"/>
    <mergeCell ref="Q12:U12"/>
    <mergeCell ref="V12:W14"/>
    <mergeCell ref="M13:P13"/>
    <mergeCell ref="Q13:S13"/>
    <mergeCell ref="T13:U13"/>
    <mergeCell ref="Q14:R14"/>
    <mergeCell ref="P8:R8"/>
    <mergeCell ref="T8:V8"/>
    <mergeCell ref="H7:I7"/>
    <mergeCell ref="J7:M8"/>
    <mergeCell ref="B12:B14"/>
    <mergeCell ref="C12:F13"/>
    <mergeCell ref="G12:J13"/>
    <mergeCell ref="K12:L13"/>
    <mergeCell ref="K14:L14"/>
    <mergeCell ref="B10:E10"/>
    <mergeCell ref="P6:R6"/>
    <mergeCell ref="S6:S10"/>
    <mergeCell ref="T6:V6"/>
    <mergeCell ref="B7:E8"/>
    <mergeCell ref="F9:M9"/>
    <mergeCell ref="N9:R9"/>
    <mergeCell ref="T9:V9"/>
    <mergeCell ref="T7:V7"/>
    <mergeCell ref="H8:I8"/>
    <mergeCell ref="N8:O8"/>
    <mergeCell ref="N7:O7"/>
    <mergeCell ref="P7:R7"/>
    <mergeCell ref="T10:V10"/>
    <mergeCell ref="B9:E9"/>
    <mergeCell ref="B3:W3"/>
    <mergeCell ref="B5:E5"/>
    <mergeCell ref="F5:M5"/>
    <mergeCell ref="B6:E6"/>
    <mergeCell ref="F6:M6"/>
    <mergeCell ref="N6:O6"/>
  </mergeCells>
  <conditionalFormatting sqref="T57:T68 AD1:IV65536 B59:B65536 U52:W53 F47:F49 U9:U11 R50:R61 B3:D14 L11 D44:M46 N44:N47 U1:V7 B44:C48 O44:U46 N49:N50 U63:W63 U65:W65 K63 K65 Z26:AC65536 S57:S61 C60:Q61 T1:T14 Z14:AA14 V50:V51 J47 AB19:AB25 R11:S12 Q11:Q13 W1:W14 E3:E4 A1:E2 G7:H8 J7 G1:S4 X1:Y65536 AA1:AC13 N14:P14 Z1:Z11 U58:W61 A3:A65536 F1:F14 M11:M14 E11:E14 L14 G11:K14 V9:V14 B50:C52 D52:Q52 O59 H56:I56 P58:P59 Q58 J56:J57 N58:N59 J59 C56:F56 K56:Q56 G55:G57 B53:B57 C69:W65536 O11:P11 N6:N11 AB14:AB17 V44:W48 S52:T54">
    <cfRule type="cellIs" priority="1" dxfId="9" operator="equal" stopIfTrue="1">
      <formula>0</formula>
    </cfRule>
  </conditionalFormatting>
  <conditionalFormatting sqref="V43:W43">
    <cfRule type="expression" priority="2" dxfId="10" stopIfTrue="1">
      <formula>$Z$25&lt;&gt;$AA$25</formula>
    </cfRule>
  </conditionalFormatting>
  <conditionalFormatting sqref="V42:W42">
    <cfRule type="expression" priority="3" dxfId="10" stopIfTrue="1">
      <formula>$Z$24&lt;&gt;$AA$24</formula>
    </cfRule>
  </conditionalFormatting>
  <dataValidations count="4">
    <dataValidation allowBlank="1" showInputMessage="1" promptTitle="ÖDEME EMRİ faizli" prompt="Bu Sayfa YASAL FAİZLİ Hesaplamalar İçin Kullanılacaktır.&#10;==========&#10;Sayfa Yazdırılmaya Hazırdır.&#10;Bu sayfada düzenleme yapılamaz." sqref="B3:W3"/>
    <dataValidation allowBlank="1" sqref="AA13:AB13 B59:B65 S52:W53 N6:N8 K56:Q56 F47:F49 R50:R53 Q49 R47 N46:N47 B46:C48 X3:X73 W11:W14 A3:A73 E4:R4 N49 U65:W65 W4 N14:P14 C60:J61 R11:S12 J59 L14 U60:W61 K60:K65 B44:W44 T60:T65 B72:U73 V70:W73 S4:S6 B70:U70 U4:V7 U9:U11 J47 Q11:Q13 E11:K14 H56:I56 L11 O46:U46 U63:W63 L60:S61 V47:W48 V9:V14 T4:T14 Z14:AA14 D46:M46 B50:B57 D52:Q52 G54:G57 C56:F56 J56:J57 N57:N59 O59 C50:C52 P58:P59 Q58 L54 M11:M14 N11:P11 B4:D14"/>
    <dataValidation errorStyle="information" type="whole" operator="equal" allowBlank="1" showErrorMessage="1" errorTitle="U Y A R I" error="Bu hücrede formül var.  &#10;Devam ederseniz formül silinecek." sqref="P6:P7 T15:T42 B45:W45 B71:U71 Q15:S17 C42:J42 S18:S43 W5 Q18:R42 B42:B43 V50:V51 N50 V46:W46 P43 U15:U43">
      <formula1>-100</formula1>
    </dataValidation>
    <dataValidation errorStyle="information" operator="equal" allowBlank="1" showErrorMessage="1" errorTitle="U Y A R I" error="Bu hücrede formül var.  &#10;Devam ederseniz formül silinecek." sqref="W6:W10"/>
  </dataValidations>
  <printOptions/>
  <pageMargins left="0.75" right="0.75" top="1" bottom="1" header="0.5" footer="0.5"/>
  <pageSetup horizontalDpi="600" verticalDpi="600" orientation="portrait" paperSize="9" scale="85" r:id="rId1"/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8.125" style="132" customWidth="1"/>
    <col min="2" max="2" width="15.125" style="132" bestFit="1" customWidth="1"/>
    <col min="3" max="3" width="20.25390625" style="132" customWidth="1"/>
    <col min="4" max="4" width="9.125" style="132" customWidth="1"/>
    <col min="5" max="5" width="8.00390625" style="132" customWidth="1"/>
    <col min="6" max="11" width="9.125" style="132" customWidth="1"/>
    <col min="12" max="12" width="16.00390625" style="132" customWidth="1"/>
    <col min="13" max="16384" width="9.125" style="13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SÜREKLİ GÖREV YOLLUĞU</dc:title>
  <dc:subject>Yasal Faizi Hesaplar...</dc:subject>
  <dc:creator>Cüneyt ŞENYURT</dc:creator>
  <cp:keywords/>
  <dc:description/>
  <cp:lastModifiedBy>CASPER</cp:lastModifiedBy>
  <cp:lastPrinted>2018-08-28T10:49:52Z</cp:lastPrinted>
  <dcterms:created xsi:type="dcterms:W3CDTF">2004-10-15T10:28:59Z</dcterms:created>
  <dcterms:modified xsi:type="dcterms:W3CDTF">2018-11-20T12:06:02Z</dcterms:modified>
  <cp:category/>
  <cp:version/>
  <cp:contentType/>
  <cp:contentStatus/>
</cp:coreProperties>
</file>